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 activeTab="6"/>
  </bookViews>
  <sheets>
    <sheet name="Osnovni_podatki" sheetId="20" r:id="rId1"/>
    <sheet name="PIONIRJI" sheetId="16" r:id="rId2"/>
    <sheet name="PIONIRKE" sheetId="21" r:id="rId3"/>
    <sheet name="MLADINCI" sheetId="17" r:id="rId4"/>
    <sheet name="MLADINKE" sheetId="22" r:id="rId5"/>
    <sheet name="PRIPRAVNIKI" sheetId="18" r:id="rId6"/>
    <sheet name="PRIPRAVNICE" sheetId="23" r:id="rId7"/>
    <sheet name="Letnice" sheetId="24" r:id="rId8"/>
  </sheets>
  <definedNames>
    <definedName name="_xlnm._FilterDatabase" localSheetId="3" hidden="1">MLADINCI!$A$9:$AW$39</definedName>
    <definedName name="_xlnm._FilterDatabase" localSheetId="1" hidden="1">PIONIRJI!$A$9:$AO$27</definedName>
    <definedName name="_xlnm._FilterDatabase" localSheetId="5" hidden="1">PRIPRAVNIKI!$A$9:$AS$10</definedName>
    <definedName name="Mladinci">#REF!</definedName>
    <definedName name="Pionirji">#REF!</definedName>
    <definedName name="_xlnm.Print_Area" localSheetId="3">MLADINCI!$A$1:$AQ$36</definedName>
    <definedName name="_xlnm.Print_Area" localSheetId="4">MLADINKE!$A$1:$AQ$32</definedName>
    <definedName name="_xlnm.Print_Area" localSheetId="1">PIONIRJI!$A$1:$AI$24</definedName>
    <definedName name="_xlnm.Print_Area" localSheetId="2">PIONIRKE!$A$1:$AI$28</definedName>
    <definedName name="_xlnm.Print_Area" localSheetId="6">PRIPRAVNICE!$A$1:$AK$10</definedName>
    <definedName name="_xlnm.Print_Area" localSheetId="5">PRIPRAVNIKI!$A$1:$AM$13</definedName>
    <definedName name="Pripravniki">#REF!</definedName>
    <definedName name="Zveza">#REF!</definedName>
  </definedNames>
  <calcPr calcId="145621"/>
</workbook>
</file>

<file path=xl/calcChain.xml><?xml version="1.0" encoding="utf-8"?>
<calcChain xmlns="http://schemas.openxmlformats.org/spreadsheetml/2006/main">
  <c r="AE12" i="21" l="1"/>
  <c r="AF12" i="21" s="1"/>
  <c r="AG12" i="21" s="1"/>
  <c r="AH12" i="21" s="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10" i="16"/>
  <c r="AI9" i="23"/>
  <c r="AJ9" i="23" s="1"/>
  <c r="AK9" i="23" s="1"/>
  <c r="AL9" i="23" s="1"/>
  <c r="AM9" i="23" s="1"/>
  <c r="AI9" i="18"/>
  <c r="AJ9" i="18" s="1"/>
  <c r="AK9" i="18" s="1"/>
  <c r="AL9" i="18" s="1"/>
  <c r="AM9" i="18" s="1"/>
  <c r="AM29" i="22"/>
  <c r="AN29" i="22" s="1"/>
  <c r="AO29" i="22" s="1"/>
  <c r="AP29" i="22" s="1"/>
  <c r="AM24" i="22"/>
  <c r="AN24" i="22" s="1"/>
  <c r="AO24" i="22" s="1"/>
  <c r="AP24" i="22" s="1"/>
  <c r="AM17" i="22"/>
  <c r="AN17" i="22" s="1"/>
  <c r="AO17" i="22" s="1"/>
  <c r="AP17" i="22" s="1"/>
  <c r="AM10" i="22"/>
  <c r="AN10" i="22" s="1"/>
  <c r="AO10" i="22" s="1"/>
  <c r="AP10" i="22" s="1"/>
  <c r="AM14" i="22"/>
  <c r="AN14" i="22" s="1"/>
  <c r="AO14" i="22" s="1"/>
  <c r="AP14" i="22" s="1"/>
  <c r="AM22" i="22"/>
  <c r="AN22" i="22" s="1"/>
  <c r="AO22" i="22" s="1"/>
  <c r="AP22" i="22" s="1"/>
  <c r="AM28" i="22"/>
  <c r="AN28" i="22" s="1"/>
  <c r="AO28" i="22" s="1"/>
  <c r="AP28" i="22" s="1"/>
  <c r="AM11" i="22"/>
  <c r="AN11" i="22" s="1"/>
  <c r="AO11" i="22" s="1"/>
  <c r="AP11" i="22" s="1"/>
  <c r="AM18" i="22"/>
  <c r="AN18" i="22" s="1"/>
  <c r="AO18" i="22" s="1"/>
  <c r="AP18" i="22" s="1"/>
  <c r="AM12" i="22"/>
  <c r="AN12" i="22" s="1"/>
  <c r="AO12" i="22" s="1"/>
  <c r="AP12" i="22" s="1"/>
  <c r="AM26" i="22"/>
  <c r="AN26" i="22" s="1"/>
  <c r="AO26" i="22" s="1"/>
  <c r="AP26" i="22" s="1"/>
  <c r="AM27" i="22"/>
  <c r="AN27" i="22" s="1"/>
  <c r="AO27" i="22" s="1"/>
  <c r="AP27" i="22" s="1"/>
  <c r="AM23" i="22"/>
  <c r="AN23" i="22" s="1"/>
  <c r="AO23" i="22" s="1"/>
  <c r="AP23" i="22" s="1"/>
  <c r="AM19" i="22"/>
  <c r="AN19" i="22" s="1"/>
  <c r="AO19" i="22" s="1"/>
  <c r="AP19" i="22" s="1"/>
  <c r="AM9" i="22"/>
  <c r="AN9" i="22" s="1"/>
  <c r="AO9" i="22" s="1"/>
  <c r="AP9" i="22" s="1"/>
  <c r="AM16" i="22"/>
  <c r="AN16" i="22" s="1"/>
  <c r="AO16" i="22" s="1"/>
  <c r="AP16" i="22" s="1"/>
  <c r="AM21" i="22"/>
  <c r="AN21" i="22" s="1"/>
  <c r="AO21" i="22" s="1"/>
  <c r="AP21" i="22" s="1"/>
  <c r="AM15" i="22"/>
  <c r="AN15" i="22" s="1"/>
  <c r="AO15" i="22" s="1"/>
  <c r="AP15" i="22" s="1"/>
  <c r="AM25" i="22"/>
  <c r="AN25" i="22" s="1"/>
  <c r="AO25" i="22" s="1"/>
  <c r="AP25" i="22" s="1"/>
  <c r="AM20" i="22"/>
  <c r="AN20" i="22" s="1"/>
  <c r="AO20" i="22" s="1"/>
  <c r="AP20" i="22" s="1"/>
  <c r="AM33" i="17"/>
  <c r="AN33" i="17" s="1"/>
  <c r="AO33" i="17" s="1"/>
  <c r="AM12" i="17"/>
  <c r="AN12" i="17" s="1"/>
  <c r="AO12" i="17" s="1"/>
  <c r="AM21" i="17"/>
  <c r="AN21" i="17" s="1"/>
  <c r="AO21" i="17" s="1"/>
  <c r="AM32" i="17"/>
  <c r="AN32" i="17" s="1"/>
  <c r="AO32" i="17" s="1"/>
  <c r="AM19" i="17"/>
  <c r="AN19" i="17" s="1"/>
  <c r="AO19" i="17" s="1"/>
  <c r="AM14" i="17"/>
  <c r="AN14" i="17" s="1"/>
  <c r="AO14" i="17" s="1"/>
  <c r="AM15" i="17"/>
  <c r="AN15" i="17" s="1"/>
  <c r="AO15" i="17" s="1"/>
  <c r="AM13" i="17"/>
  <c r="AN13" i="17" s="1"/>
  <c r="AO13" i="17" s="1"/>
  <c r="AP13" i="17" s="1"/>
  <c r="AM10" i="17"/>
  <c r="AN10" i="17" s="1"/>
  <c r="AO10" i="17" s="1"/>
  <c r="AM30" i="17"/>
  <c r="AN30" i="17" s="1"/>
  <c r="AO30" i="17" s="1"/>
  <c r="AM18" i="17"/>
  <c r="AN18" i="17" s="1"/>
  <c r="AO18" i="17" s="1"/>
  <c r="AP18" i="17" s="1"/>
  <c r="AM24" i="17"/>
  <c r="AN24" i="17" s="1"/>
  <c r="AO24" i="17" s="1"/>
  <c r="AP24" i="17" s="1"/>
  <c r="AM27" i="17"/>
  <c r="AN27" i="17" s="1"/>
  <c r="AO27" i="17" s="1"/>
  <c r="AM9" i="17"/>
  <c r="AN9" i="17" s="1"/>
  <c r="AO9" i="17" s="1"/>
  <c r="AM28" i="17"/>
  <c r="AN28" i="17" s="1"/>
  <c r="AO28" i="17" s="1"/>
  <c r="AM23" i="17"/>
  <c r="AN23" i="17" s="1"/>
  <c r="AO23" i="17" s="1"/>
  <c r="AM31" i="17"/>
  <c r="AN31" i="17" s="1"/>
  <c r="AO31" i="17" s="1"/>
  <c r="AM17" i="17"/>
  <c r="AN17" i="17" s="1"/>
  <c r="AO17" i="17" s="1"/>
  <c r="AP17" i="17" s="1"/>
  <c r="AM25" i="17"/>
  <c r="AN25" i="17" s="1"/>
  <c r="AO25" i="17" s="1"/>
  <c r="AP25" i="17" s="1"/>
  <c r="AM20" i="17"/>
  <c r="AN20" i="17" s="1"/>
  <c r="AO20" i="17" s="1"/>
  <c r="AP20" i="17" s="1"/>
  <c r="AM26" i="17"/>
  <c r="AN26" i="17" s="1"/>
  <c r="AO26" i="17" s="1"/>
  <c r="AP26" i="17" s="1"/>
  <c r="AM16" i="17"/>
  <c r="AN16" i="17" s="1"/>
  <c r="AO16" i="17" s="1"/>
  <c r="AM22" i="17"/>
  <c r="AN22" i="17" s="1"/>
  <c r="AO22" i="17" s="1"/>
  <c r="AM29" i="17"/>
  <c r="AN29" i="17" s="1"/>
  <c r="AO29" i="17" s="1"/>
  <c r="AP29" i="17" s="1"/>
  <c r="AE18" i="21"/>
  <c r="AF18" i="21" s="1"/>
  <c r="AG18" i="21" s="1"/>
  <c r="AH18" i="21" s="1"/>
  <c r="AE15" i="21"/>
  <c r="AF15" i="21" s="1"/>
  <c r="AG15" i="21" s="1"/>
  <c r="AH15" i="21" s="1"/>
  <c r="AE22" i="21"/>
  <c r="AF22" i="21" s="1"/>
  <c r="AG22" i="21" s="1"/>
  <c r="AE17" i="21"/>
  <c r="AF17" i="21" s="1"/>
  <c r="AG17" i="21" s="1"/>
  <c r="AE20" i="21"/>
  <c r="AF20" i="21" s="1"/>
  <c r="AG20" i="21" s="1"/>
  <c r="AE10" i="21"/>
  <c r="AF10" i="21" s="1"/>
  <c r="AG10" i="21" s="1"/>
  <c r="AH10" i="21" s="1"/>
  <c r="AE25" i="21"/>
  <c r="AF25" i="21" s="1"/>
  <c r="AG25" i="21" s="1"/>
  <c r="AH25" i="21" s="1"/>
  <c r="AE24" i="21"/>
  <c r="AF24" i="21" s="1"/>
  <c r="AG24" i="21" s="1"/>
  <c r="AE9" i="21"/>
  <c r="AF9" i="21" s="1"/>
  <c r="AG9" i="21" s="1"/>
  <c r="AE21" i="21"/>
  <c r="AF21" i="21" s="1"/>
  <c r="AG21" i="21" s="1"/>
  <c r="AH21" i="21" s="1"/>
  <c r="AE19" i="21"/>
  <c r="AF19" i="21" s="1"/>
  <c r="AG19" i="21" s="1"/>
  <c r="AE13" i="21"/>
  <c r="AF13" i="21" s="1"/>
  <c r="AG13" i="21" s="1"/>
  <c r="AE23" i="21"/>
  <c r="AF23" i="21" s="1"/>
  <c r="AG23" i="21" s="1"/>
  <c r="AH23" i="21" s="1"/>
  <c r="AE16" i="21"/>
  <c r="AF16" i="21" s="1"/>
  <c r="AG16" i="21" s="1"/>
  <c r="AE11" i="21"/>
  <c r="AF11" i="21" s="1"/>
  <c r="AG11" i="21" s="1"/>
  <c r="AE14" i="21"/>
  <c r="AF14" i="21" s="1"/>
  <c r="AG14" i="21" s="1"/>
  <c r="AH14" i="21" s="1"/>
  <c r="AE13" i="16"/>
  <c r="AF13" i="16" s="1"/>
  <c r="AG13" i="16" s="1"/>
  <c r="AH13" i="16" s="1"/>
  <c r="AE21" i="16"/>
  <c r="AF21" i="16" s="1"/>
  <c r="AG21" i="16" s="1"/>
  <c r="AH21" i="16" s="1"/>
  <c r="AE20" i="16"/>
  <c r="AF20" i="16" s="1"/>
  <c r="AG20" i="16" s="1"/>
  <c r="AH20" i="16" s="1"/>
  <c r="AE15" i="16"/>
  <c r="AF15" i="16" s="1"/>
  <c r="AG15" i="16" s="1"/>
  <c r="AH15" i="16" s="1"/>
  <c r="AE10" i="16"/>
  <c r="AF10" i="16" s="1"/>
  <c r="AG10" i="16" s="1"/>
  <c r="AH10" i="16" s="1"/>
  <c r="AE12" i="16"/>
  <c r="AF12" i="16" s="1"/>
  <c r="AG12" i="16" s="1"/>
  <c r="AH12" i="16" s="1"/>
  <c r="AE14" i="16"/>
  <c r="AF14" i="16" s="1"/>
  <c r="AG14" i="16" s="1"/>
  <c r="AH14" i="16" s="1"/>
  <c r="AE9" i="16"/>
  <c r="AF9" i="16" s="1"/>
  <c r="AG9" i="16" s="1"/>
  <c r="AH9" i="16" s="1"/>
  <c r="AE18" i="16"/>
  <c r="AF18" i="16" s="1"/>
  <c r="AG18" i="16" s="1"/>
  <c r="AH18" i="16" s="1"/>
  <c r="AE19" i="16"/>
  <c r="AF19" i="16" s="1"/>
  <c r="AG19" i="16" s="1"/>
  <c r="AH19" i="16" s="1"/>
  <c r="AE16" i="16"/>
  <c r="AF16" i="16" s="1"/>
  <c r="AG16" i="16" s="1"/>
  <c r="AH16" i="16" s="1"/>
  <c r="AE11" i="16"/>
  <c r="AF11" i="16" s="1"/>
  <c r="AG11" i="16" s="1"/>
  <c r="AH11" i="16" s="1"/>
  <c r="AM13" i="23"/>
  <c r="Q13" i="23"/>
  <c r="A13" i="23"/>
  <c r="AM12" i="23"/>
  <c r="Q12" i="23"/>
  <c r="A12" i="23"/>
  <c r="AI10" i="23"/>
  <c r="AJ10" i="23" s="1"/>
  <c r="AK10" i="23" s="1"/>
  <c r="AL10" i="23" s="1"/>
  <c r="AM10" i="23" s="1"/>
  <c r="AM1" i="23"/>
  <c r="I1" i="23"/>
  <c r="A1" i="23"/>
  <c r="AQ32" i="22"/>
  <c r="Q32" i="22"/>
  <c r="A32" i="22"/>
  <c r="AQ31" i="22"/>
  <c r="Q31" i="22"/>
  <c r="A31" i="22"/>
  <c r="K10" i="22"/>
  <c r="L10" i="22" s="1"/>
  <c r="K9" i="22"/>
  <c r="L9" i="22" s="1"/>
  <c r="AM13" i="22"/>
  <c r="AN13" i="22" s="1"/>
  <c r="AO13" i="22" s="1"/>
  <c r="AP13" i="22" s="1"/>
  <c r="AQ1" i="22"/>
  <c r="L1" i="22"/>
  <c r="A1" i="22"/>
  <c r="AM13" i="18"/>
  <c r="Q13" i="18"/>
  <c r="A13" i="18"/>
  <c r="AM12" i="18"/>
  <c r="Q12" i="18"/>
  <c r="A12" i="18"/>
  <c r="AQ36" i="17"/>
  <c r="AQ35" i="17"/>
  <c r="Q36" i="17"/>
  <c r="A36" i="17"/>
  <c r="Q35" i="17"/>
  <c r="A35" i="17"/>
  <c r="AI28" i="21"/>
  <c r="N28" i="21"/>
  <c r="A28" i="21"/>
  <c r="AI27" i="21"/>
  <c r="N27" i="21"/>
  <c r="A27" i="21"/>
  <c r="N24" i="16"/>
  <c r="N23" i="16"/>
  <c r="AI24" i="16"/>
  <c r="AI23" i="16"/>
  <c r="A24" i="16"/>
  <c r="A23" i="16"/>
  <c r="K15" i="21"/>
  <c r="L15" i="21" s="1"/>
  <c r="K21" i="21"/>
  <c r="L21" i="21" s="1"/>
  <c r="K13" i="21"/>
  <c r="L13" i="21" s="1"/>
  <c r="K16" i="21"/>
  <c r="L16" i="21" s="1"/>
  <c r="AI1" i="21"/>
  <c r="L1" i="21"/>
  <c r="A1" i="21"/>
  <c r="AM1" i="18"/>
  <c r="A1" i="18"/>
  <c r="I1" i="18"/>
  <c r="L1" i="16"/>
  <c r="A1" i="17"/>
  <c r="AQ1" i="17"/>
  <c r="L1" i="17"/>
  <c r="K15" i="17"/>
  <c r="L15" i="17" s="1"/>
  <c r="K24" i="17"/>
  <c r="L24" i="17" s="1"/>
  <c r="K9" i="17"/>
  <c r="L9" i="17" s="1"/>
  <c r="K25" i="17"/>
  <c r="L25" i="17" s="1"/>
  <c r="K16" i="17"/>
  <c r="L16" i="17" s="1"/>
  <c r="K11" i="17"/>
  <c r="L11" i="17" s="1"/>
  <c r="K13" i="16"/>
  <c r="L13" i="16" s="1"/>
  <c r="K21" i="16"/>
  <c r="L21" i="16" s="1"/>
  <c r="K12" i="16"/>
  <c r="L12" i="16" s="1"/>
  <c r="K9" i="16"/>
  <c r="L9" i="16" s="1"/>
  <c r="K11" i="16"/>
  <c r="L11" i="16" s="1"/>
  <c r="E12" i="24"/>
  <c r="K18" i="22" s="1"/>
  <c r="L18" i="22" s="1"/>
  <c r="E11" i="24"/>
  <c r="K17" i="22" s="1"/>
  <c r="L17" i="22" s="1"/>
  <c r="E10" i="24"/>
  <c r="K13" i="22" s="1"/>
  <c r="L13" i="22" s="1"/>
  <c r="E9" i="24"/>
  <c r="K27" i="17" s="1"/>
  <c r="L27" i="17" s="1"/>
  <c r="E8" i="24"/>
  <c r="K20" i="22" s="1"/>
  <c r="L20" i="22" s="1"/>
  <c r="B7" i="24"/>
  <c r="K23" i="21" s="1"/>
  <c r="L23" i="21" s="1"/>
  <c r="B6" i="24"/>
  <c r="K25" i="21" s="1"/>
  <c r="L25" i="21" s="1"/>
  <c r="B5" i="24"/>
  <c r="B4" i="24"/>
  <c r="K18" i="21" s="1"/>
  <c r="L18" i="21" s="1"/>
  <c r="K14" i="21"/>
  <c r="L14" i="21" s="1"/>
  <c r="B3" i="24"/>
  <c r="K14" i="16" s="1"/>
  <c r="L14" i="16" s="1"/>
  <c r="AI10" i="18"/>
  <c r="AJ10" i="18" s="1"/>
  <c r="AK10" i="18" s="1"/>
  <c r="AL10" i="18" s="1"/>
  <c r="AM10" i="18" s="1"/>
  <c r="AM11" i="17"/>
  <c r="AN11" i="17" s="1"/>
  <c r="AO11" i="17" s="1"/>
  <c r="AP11" i="17" s="1"/>
  <c r="AE17" i="16"/>
  <c r="AF17" i="16" s="1"/>
  <c r="AG17" i="16" s="1"/>
  <c r="AH17" i="16" s="1"/>
  <c r="AI1" i="16"/>
  <c r="A1" i="16"/>
  <c r="K24" i="21" l="1"/>
  <c r="L24" i="21" s="1"/>
  <c r="K10" i="16"/>
  <c r="L10" i="16" s="1"/>
  <c r="K17" i="17"/>
  <c r="L17" i="17" s="1"/>
  <c r="AQ17" i="17" s="1"/>
  <c r="K14" i="17"/>
  <c r="L14" i="17" s="1"/>
  <c r="K10" i="21"/>
  <c r="L10" i="21" s="1"/>
  <c r="K25" i="22"/>
  <c r="L25" i="22" s="1"/>
  <c r="K11" i="22"/>
  <c r="L11" i="22" s="1"/>
  <c r="K19" i="16"/>
  <c r="L19" i="16" s="1"/>
  <c r="K15" i="16"/>
  <c r="L15" i="16" s="1"/>
  <c r="K22" i="17"/>
  <c r="L22" i="17" s="1"/>
  <c r="K31" i="17"/>
  <c r="L31" i="17" s="1"/>
  <c r="K18" i="17"/>
  <c r="L18" i="17" s="1"/>
  <c r="AQ18" i="17" s="1"/>
  <c r="K19" i="17"/>
  <c r="L19" i="17" s="1"/>
  <c r="K23" i="22"/>
  <c r="L23" i="22" s="1"/>
  <c r="K24" i="22"/>
  <c r="L24" i="22" s="1"/>
  <c r="K18" i="16"/>
  <c r="L18" i="16" s="1"/>
  <c r="K20" i="16"/>
  <c r="L20" i="16" s="1"/>
  <c r="K26" i="17"/>
  <c r="L26" i="17" s="1"/>
  <c r="AQ26" i="17" s="1"/>
  <c r="K28" i="17"/>
  <c r="L28" i="17" s="1"/>
  <c r="K10" i="17"/>
  <c r="L10" i="17" s="1"/>
  <c r="K32" i="17"/>
  <c r="L32" i="17" s="1"/>
  <c r="K19" i="21"/>
  <c r="L19" i="21" s="1"/>
  <c r="K20" i="21"/>
  <c r="L20" i="21" s="1"/>
  <c r="K15" i="22"/>
  <c r="L15" i="22" s="1"/>
  <c r="AQ15" i="22" s="1"/>
  <c r="K27" i="22"/>
  <c r="L27" i="22" s="1"/>
  <c r="K28" i="22"/>
  <c r="L28" i="22" s="1"/>
  <c r="K29" i="22"/>
  <c r="L29" i="22" s="1"/>
  <c r="AQ29" i="22" s="1"/>
  <c r="K13" i="17"/>
  <c r="L13" i="17" s="1"/>
  <c r="K21" i="17"/>
  <c r="L21" i="17" s="1"/>
  <c r="K21" i="22"/>
  <c r="L21" i="22" s="1"/>
  <c r="AQ21" i="22" s="1"/>
  <c r="K26" i="22"/>
  <c r="L26" i="22" s="1"/>
  <c r="K22" i="22"/>
  <c r="L22" i="22" s="1"/>
  <c r="K12" i="21"/>
  <c r="L12" i="21" s="1"/>
  <c r="AI12" i="21" s="1"/>
  <c r="K17" i="21"/>
  <c r="L17" i="21" s="1"/>
  <c r="K17" i="16"/>
  <c r="L17" i="16" s="1"/>
  <c r="K20" i="17"/>
  <c r="L20" i="17" s="1"/>
  <c r="AQ20" i="17" s="1"/>
  <c r="K23" i="17"/>
  <c r="L23" i="17" s="1"/>
  <c r="K30" i="17"/>
  <c r="L30" i="17" s="1"/>
  <c r="K33" i="17"/>
  <c r="L33" i="17" s="1"/>
  <c r="K11" i="21"/>
  <c r="L11" i="21" s="1"/>
  <c r="K9" i="21"/>
  <c r="L9" i="21" s="1"/>
  <c r="K22" i="21"/>
  <c r="L22" i="21" s="1"/>
  <c r="K16" i="22"/>
  <c r="L16" i="22" s="1"/>
  <c r="K14" i="22"/>
  <c r="L14" i="22" s="1"/>
  <c r="K12" i="17"/>
  <c r="L12" i="17" s="1"/>
  <c r="K12" i="22"/>
  <c r="L12" i="22" s="1"/>
  <c r="K16" i="16"/>
  <c r="L16" i="16" s="1"/>
  <c r="AI16" i="16" s="1"/>
  <c r="K29" i="17"/>
  <c r="L29" i="17" s="1"/>
  <c r="AQ29" i="17" s="1"/>
  <c r="K19" i="22"/>
  <c r="L19" i="22" s="1"/>
  <c r="AQ10" i="22"/>
  <c r="AQ14" i="22"/>
  <c r="AQ25" i="22"/>
  <c r="AQ26" i="22"/>
  <c r="AQ27" i="22"/>
  <c r="AQ20" i="22"/>
  <c r="AQ18" i="22"/>
  <c r="AQ28" i="22"/>
  <c r="AQ16" i="22"/>
  <c r="AQ22" i="22"/>
  <c r="AQ13" i="22"/>
  <c r="AQ24" i="22"/>
  <c r="AQ11" i="22"/>
  <c r="AQ19" i="22"/>
  <c r="AQ9" i="22"/>
  <c r="AQ17" i="22"/>
  <c r="AQ12" i="22"/>
  <c r="AP27" i="17"/>
  <c r="AQ27" i="17" s="1"/>
  <c r="AP33" i="17"/>
  <c r="AQ33" i="17" s="1"/>
  <c r="AP10" i="17"/>
  <c r="AQ10" i="17" s="1"/>
  <c r="AP12" i="17"/>
  <c r="AP16" i="17"/>
  <c r="AQ16" i="17" s="1"/>
  <c r="AP15" i="17"/>
  <c r="AQ15" i="17" s="1"/>
  <c r="AP31" i="17"/>
  <c r="AQ31" i="17" s="1"/>
  <c r="AP19" i="17"/>
  <c r="AQ19" i="17" s="1"/>
  <c r="AP14" i="17"/>
  <c r="AQ14" i="17" s="1"/>
  <c r="AP22" i="17"/>
  <c r="AQ22" i="17" s="1"/>
  <c r="AP23" i="17"/>
  <c r="AQ23" i="17" s="1"/>
  <c r="AP9" i="17"/>
  <c r="AQ9" i="17" s="1"/>
  <c r="AP30" i="17"/>
  <c r="AQ30" i="17" s="1"/>
  <c r="AP21" i="17"/>
  <c r="AP28" i="17"/>
  <c r="AQ28" i="17" s="1"/>
  <c r="AP32" i="17"/>
  <c r="AI17" i="16"/>
  <c r="AI20" i="16"/>
  <c r="AI14" i="16"/>
  <c r="AI18" i="16"/>
  <c r="AI11" i="16"/>
  <c r="AI9" i="16"/>
  <c r="AI13" i="16"/>
  <c r="AH16" i="21"/>
  <c r="AI16" i="21" s="1"/>
  <c r="AH22" i="21"/>
  <c r="AH11" i="21"/>
  <c r="AI11" i="21" s="1"/>
  <c r="AH19" i="21"/>
  <c r="AI19" i="21" s="1"/>
  <c r="AH17" i="21"/>
  <c r="AI17" i="21" s="1"/>
  <c r="AH13" i="21"/>
  <c r="AI13" i="21" s="1"/>
  <c r="AH9" i="21"/>
  <c r="AH20" i="21"/>
  <c r="AQ23" i="22"/>
  <c r="AI12" i="16"/>
  <c r="AQ11" i="17"/>
  <c r="AQ13" i="17"/>
  <c r="AQ25" i="17"/>
  <c r="AQ24" i="17"/>
  <c r="AI10" i="21"/>
  <c r="AI21" i="21"/>
  <c r="AI23" i="21"/>
  <c r="AI15" i="21"/>
  <c r="AI14" i="21"/>
  <c r="AI25" i="21"/>
  <c r="AI18" i="21"/>
  <c r="AI15" i="16"/>
  <c r="AI19" i="16"/>
  <c r="AI21" i="16"/>
  <c r="AH24" i="21"/>
  <c r="AI24" i="21" s="1"/>
  <c r="AI10" i="16"/>
  <c r="AQ32" i="17" l="1"/>
  <c r="AI20" i="21"/>
  <c r="AI22" i="21"/>
  <c r="AQ12" i="17"/>
  <c r="AI9" i="21"/>
  <c r="AQ21" i="17"/>
</calcChain>
</file>

<file path=xl/comments1.xml><?xml version="1.0" encoding="utf-8"?>
<comments xmlns="http://schemas.openxmlformats.org/spreadsheetml/2006/main">
  <authors>
    <author>Klemen</author>
  </authors>
  <commentList>
    <comment ref="S7" authorId="0">
      <text>
        <r>
          <rPr>
            <b/>
            <sz val="9"/>
            <color indexed="81"/>
            <rFont val="Tahoma"/>
            <charset val="1"/>
          </rPr>
          <t>MS:</t>
        </r>
        <r>
          <rPr>
            <sz val="9"/>
            <color indexed="81"/>
            <rFont val="Tahoma"/>
            <charset val="1"/>
          </rPr>
          <t xml:space="preserve">
Mrtvi čas lahko vnašate za vsako kontrolno točko posebej, seveda pa ga lahko predhodno seštejete in vnesete kot skupnega. Pri tem si morate program nekoliko prilagoditi.</t>
        </r>
      </text>
    </comment>
  </commentList>
</comments>
</file>

<file path=xl/comments2.xml><?xml version="1.0" encoding="utf-8"?>
<comments xmlns="http://schemas.openxmlformats.org/spreadsheetml/2006/main">
  <authors>
    <author>Klemen</author>
  </authors>
  <commentList>
    <comment ref="S7" authorId="0">
      <text>
        <r>
          <rPr>
            <b/>
            <sz val="9"/>
            <color indexed="81"/>
            <rFont val="Tahoma"/>
            <charset val="1"/>
          </rPr>
          <t>MS:</t>
        </r>
        <r>
          <rPr>
            <sz val="9"/>
            <color indexed="81"/>
            <rFont val="Tahoma"/>
            <charset val="1"/>
          </rPr>
          <t xml:space="preserve">
Mrtvi čas lahko vnašate za vsako kontrolno točko posebej, seveda pa ga lahko predhodno seštejete in vnesete kot skupnega. Pri tem si morate program nekoliko prilagoditi.</t>
        </r>
      </text>
    </comment>
  </commentList>
</comments>
</file>

<file path=xl/comments3.xml><?xml version="1.0" encoding="utf-8"?>
<comments xmlns="http://schemas.openxmlformats.org/spreadsheetml/2006/main">
  <authors>
    <author>Klemen</author>
  </authors>
  <commentList>
    <comment ref="S7" authorId="0">
      <text>
        <r>
          <rPr>
            <b/>
            <sz val="9"/>
            <color indexed="81"/>
            <rFont val="Tahoma"/>
            <charset val="1"/>
          </rPr>
          <t>MS</t>
        </r>
        <r>
          <rPr>
            <sz val="9"/>
            <color indexed="81"/>
            <rFont val="Tahoma"/>
            <charset val="1"/>
          </rPr>
          <t>:
Mrtvi čas lahko vnašate za vsako kontrolno točko posebej, seveda pa ga lahko predhodno seštejete in vnesete kot skupnega. Pri tem si morate program nekoliko prilagoditi.</t>
        </r>
      </text>
    </comment>
  </commentList>
</comments>
</file>

<file path=xl/comments4.xml><?xml version="1.0" encoding="utf-8"?>
<comments xmlns="http://schemas.openxmlformats.org/spreadsheetml/2006/main">
  <authors>
    <author>Klemen</author>
  </authors>
  <commentList>
    <comment ref="S7" authorId="0">
      <text>
        <r>
          <rPr>
            <b/>
            <sz val="9"/>
            <color indexed="81"/>
            <rFont val="Tahoma"/>
            <charset val="1"/>
          </rPr>
          <t>MS:</t>
        </r>
        <r>
          <rPr>
            <sz val="9"/>
            <color indexed="81"/>
            <rFont val="Tahoma"/>
            <charset val="1"/>
          </rPr>
          <t xml:space="preserve">
Mrtvi čas lahko vnašate za vsako kontrolno točko posebej, seveda pa ga lahko predhodno seštejete in vnesete kot skupnega. Pri tem si morate program nekoliko prilagoditi.</t>
        </r>
      </text>
    </comment>
  </commentList>
</comments>
</file>

<file path=xl/comments5.xml><?xml version="1.0" encoding="utf-8"?>
<comments xmlns="http://schemas.openxmlformats.org/spreadsheetml/2006/main">
  <authors>
    <author>Klemen</author>
  </authors>
  <commentList>
    <comment ref="O7" authorId="0">
      <text>
        <r>
          <rPr>
            <b/>
            <sz val="9"/>
            <color indexed="81"/>
            <rFont val="Tahoma"/>
            <charset val="1"/>
          </rPr>
          <t xml:space="preserve">Klemen:
</t>
        </r>
        <r>
          <rPr>
            <sz val="9"/>
            <color indexed="81"/>
            <rFont val="Tahoma"/>
            <charset val="1"/>
          </rPr>
          <t>Mrtvi čas lahko vnašate za vsako kontrolno točko posebej, seveda pa ga lahko predhodno seštejete in vnesete kot skupnega. Pri tem si morate prog</t>
        </r>
      </text>
    </comment>
  </commentList>
</comments>
</file>

<file path=xl/comments6.xml><?xml version="1.0" encoding="utf-8"?>
<comments xmlns="http://schemas.openxmlformats.org/spreadsheetml/2006/main">
  <authors>
    <author>Klemen</author>
  </authors>
  <commentList>
    <comment ref="O7" authorId="0">
      <text>
        <r>
          <rPr>
            <b/>
            <sz val="9"/>
            <color indexed="81"/>
            <rFont val="Tahoma"/>
            <charset val="1"/>
          </rPr>
          <t>MS</t>
        </r>
        <r>
          <rPr>
            <sz val="9"/>
            <color indexed="81"/>
            <rFont val="Tahoma"/>
            <charset val="1"/>
          </rPr>
          <t>:
Mrtvi čas lahko vnašate za vsako kontrolno točko posebej, seveda pa ga lahko predhodno seštejete in vnesete kot skupnega. Pri tem si morate prog</t>
        </r>
      </text>
    </comment>
  </commentList>
</comments>
</file>

<file path=xl/sharedStrings.xml><?xml version="1.0" encoding="utf-8"?>
<sst xmlns="http://schemas.openxmlformats.org/spreadsheetml/2006/main" count="761" uniqueCount="224">
  <si>
    <t>3.KT</t>
  </si>
  <si>
    <t>5.KT</t>
  </si>
  <si>
    <t>4.KT</t>
  </si>
  <si>
    <t>REZULTAT</t>
  </si>
  <si>
    <t>EKIPA</t>
  </si>
  <si>
    <t>2.KT</t>
  </si>
  <si>
    <t>1.KT</t>
  </si>
  <si>
    <t>NEG.T</t>
  </si>
  <si>
    <t>ČAS V s.</t>
  </si>
  <si>
    <t>Vozli</t>
  </si>
  <si>
    <t>6.KT</t>
  </si>
  <si>
    <t>MLADINCI</t>
  </si>
  <si>
    <t>PIONIRJI</t>
  </si>
  <si>
    <t>MLADINKE</t>
  </si>
  <si>
    <t>Kategorija</t>
  </si>
  <si>
    <t>Mesto</t>
  </si>
  <si>
    <t>URA ŠTARTA</t>
  </si>
  <si>
    <t>ČAS V TOČKAH</t>
  </si>
  <si>
    <t>SKUPNI ČAS HOJE</t>
  </si>
  <si>
    <t>GASILSKA ZVEZA</t>
  </si>
  <si>
    <t>SKUPAJ TOČKE</t>
  </si>
  <si>
    <t>Vnos osnovnih podatkov o tekmovanju, ki bodo vidni na izpisih rezultatov</t>
  </si>
  <si>
    <t>Organizator:</t>
  </si>
  <si>
    <t>Kraj tekmovanja:</t>
  </si>
  <si>
    <t>Datum:</t>
  </si>
  <si>
    <t>Predsednik tekmovalnega odbora:</t>
  </si>
  <si>
    <t>Vodja tekmovanja:</t>
  </si>
  <si>
    <t>Naziv tekmovanja pripravniki:</t>
  </si>
  <si>
    <t>Naziv tekmovanja pionirji, mladinci:</t>
  </si>
  <si>
    <t>REGIJA</t>
  </si>
  <si>
    <t>TEKMOVALCI</t>
  </si>
  <si>
    <t>ZAČETNE TOČKE</t>
  </si>
  <si>
    <t>Topografski znaki</t>
  </si>
  <si>
    <t>URA PRIHODA NA CILJ</t>
  </si>
  <si>
    <t>MRTVI ČAS</t>
  </si>
  <si>
    <t>Štartna številka</t>
  </si>
  <si>
    <t>Zvijanje cevi</t>
  </si>
  <si>
    <t>Spajanje cevi na trojak</t>
  </si>
  <si>
    <t>Postavitev orodja</t>
  </si>
  <si>
    <t>MRTVI ČAS SKUPAJ</t>
  </si>
  <si>
    <t>MČ</t>
  </si>
  <si>
    <t>m</t>
  </si>
  <si>
    <t>s</t>
  </si>
  <si>
    <t>Zamujanje</t>
  </si>
  <si>
    <t>Mladinci</t>
  </si>
  <si>
    <t>Pionirji</t>
  </si>
  <si>
    <t>Upoštevana starost</t>
  </si>
  <si>
    <t>Leto tekmovanja</t>
  </si>
  <si>
    <t>Pozitivne točke</t>
  </si>
  <si>
    <t>LETNICA</t>
  </si>
  <si>
    <t>Skupna starost</t>
  </si>
  <si>
    <t>Letnica 1</t>
  </si>
  <si>
    <t>Letnica 2</t>
  </si>
  <si>
    <t>Letnica 3</t>
  </si>
  <si>
    <t>Praktične vaje</t>
  </si>
  <si>
    <t>3. KT</t>
  </si>
  <si>
    <t>Zamujanje - var. 2</t>
  </si>
  <si>
    <t>5. KT</t>
  </si>
  <si>
    <t>Navezava orodja</t>
  </si>
  <si>
    <t>V napad</t>
  </si>
  <si>
    <t>Ura nastopa</t>
  </si>
  <si>
    <t>Vaja z vedrovko</t>
  </si>
  <si>
    <t>PIONIRKE</t>
  </si>
  <si>
    <t>NEODDANA KARTA</t>
  </si>
  <si>
    <t>Predsednik B komisije:</t>
  </si>
  <si>
    <t>GASILCI PRIPRAVNIKI</t>
  </si>
  <si>
    <t>GASILKE PRIPRAVNICE</t>
  </si>
  <si>
    <t>KAPELA</t>
  </si>
  <si>
    <t>RADENCI</t>
  </si>
  <si>
    <t>MURSKA SOBOTA</t>
  </si>
  <si>
    <t>MO MURSKA SOBOTA</t>
  </si>
  <si>
    <t>Motovilci</t>
  </si>
  <si>
    <t>Grad</t>
  </si>
  <si>
    <t>APAČE</t>
  </si>
  <si>
    <t>GORNJA RADGONA</t>
  </si>
  <si>
    <t>Dolnji Slaveči</t>
  </si>
  <si>
    <t>LUTVERCI</t>
  </si>
  <si>
    <t>RENKOVCI</t>
  </si>
  <si>
    <t>TURNIŠČE</t>
  </si>
  <si>
    <t>LIPOVCI 1</t>
  </si>
  <si>
    <t>BELTINCI</t>
  </si>
  <si>
    <t>LIPOVCI 2</t>
  </si>
  <si>
    <t>LIPOVCI 3</t>
  </si>
  <si>
    <t>Moravske Toplice</t>
  </si>
  <si>
    <t>RAKIČAN 1</t>
  </si>
  <si>
    <t>RAKIČAN 2</t>
  </si>
  <si>
    <t>KOROVCI 1</t>
  </si>
  <si>
    <t>Cankova</t>
  </si>
  <si>
    <t>KOROVCI 2</t>
  </si>
  <si>
    <t>KOROVCI 3</t>
  </si>
  <si>
    <t>KOBILJE</t>
  </si>
  <si>
    <t>MORAVSKE TOPLICE</t>
  </si>
  <si>
    <t>ROGAŠOVCI</t>
  </si>
  <si>
    <t>Črenšovci</t>
  </si>
  <si>
    <t>BODONCI 1</t>
  </si>
  <si>
    <t>PUCONCI</t>
  </si>
  <si>
    <t>ZENKOVCI</t>
  </si>
  <si>
    <t>BORECI</t>
  </si>
  <si>
    <t>KRIŽEVCI</t>
  </si>
  <si>
    <t>VUČJA VAS</t>
  </si>
  <si>
    <t>Negova 1</t>
  </si>
  <si>
    <t>Gornja Radgona</t>
  </si>
  <si>
    <t>Negova 2</t>
  </si>
  <si>
    <t>GANČANI</t>
  </si>
  <si>
    <t>Rogašovci</t>
  </si>
  <si>
    <t xml:space="preserve">Pomurska </t>
  </si>
  <si>
    <t>SOVJAK</t>
  </si>
  <si>
    <t>SVETI JURIJ OB ŠČAVNICI</t>
  </si>
  <si>
    <t>LIPOVCI</t>
  </si>
  <si>
    <t>RAKIČAN 3</t>
  </si>
  <si>
    <t>FILOVCI 1</t>
  </si>
  <si>
    <t>FILOVCI 2</t>
  </si>
  <si>
    <t>Nuskova</t>
  </si>
  <si>
    <t>PERTOČA</t>
  </si>
  <si>
    <t>LIPA 1</t>
  </si>
  <si>
    <t>LIPA 2</t>
  </si>
  <si>
    <t>LIPA</t>
  </si>
  <si>
    <t>GOMILICA</t>
  </si>
  <si>
    <t>SOVJAK 1</t>
  </si>
  <si>
    <t>SOVJAK 2</t>
  </si>
  <si>
    <t>RAKIČAN</t>
  </si>
  <si>
    <t>KOROVCI</t>
  </si>
  <si>
    <t>Sotina</t>
  </si>
  <si>
    <t>Nuskova 1</t>
  </si>
  <si>
    <t>Nuskova 2</t>
  </si>
  <si>
    <t>GANČANI 1</t>
  </si>
  <si>
    <t>GANČANI 2</t>
  </si>
  <si>
    <t>KOKORIČI</t>
  </si>
  <si>
    <t>IVA, AJDA, EVA</t>
  </si>
  <si>
    <t>ZALA, NIKA, ŠPELA</t>
  </si>
  <si>
    <t>ŠPELA, EVA, ŽIVA</t>
  </si>
  <si>
    <t>NAJA, NIKA, ANJA</t>
  </si>
  <si>
    <t>MARUŠA, MAŠA, MIA</t>
  </si>
  <si>
    <t>DEA, TJAŠA, NIKA</t>
  </si>
  <si>
    <t>MAŠA, ZOJA, PIA</t>
  </si>
  <si>
    <t>Pionirke</t>
  </si>
  <si>
    <t>ŽIVA, NEJA, ZALA</t>
  </si>
  <si>
    <t>ALINA, KIARA, LANA</t>
  </si>
  <si>
    <t>TARA, NIKOLINA, SNEŽ</t>
  </si>
  <si>
    <t>IRIS, ALINA, SOFIA</t>
  </si>
  <si>
    <t>TEA, KATJA, ZALA</t>
  </si>
  <si>
    <t>BRINA, ŽANIN, TAJA</t>
  </si>
  <si>
    <t>TINA, EVINA, TAMARA</t>
  </si>
  <si>
    <t>ANEMARIE, KAJA, IVA</t>
  </si>
  <si>
    <t>NUŠA, IVANA, MAŠA</t>
  </si>
  <si>
    <t>ŽAN, ŽAN, JAKOB</t>
  </si>
  <si>
    <t>MARCEL, KLEMEN, KL</t>
  </si>
  <si>
    <t>MARK, MAI, GREGOR</t>
  </si>
  <si>
    <t>LAVINJA, NELI, ENEJ</t>
  </si>
  <si>
    <t>ANEJ, GAL, JURE</t>
  </si>
  <si>
    <t>FILIP, MAI, JAKOB</t>
  </si>
  <si>
    <t>DOMEN, NIK, FILIP</t>
  </si>
  <si>
    <t>ALJOŠA, VITO, ALJAŽ</t>
  </si>
  <si>
    <t>NEJA, AJDA, JAŠA</t>
  </si>
  <si>
    <t>ALJAŽ, ŽAN, TEO</t>
  </si>
  <si>
    <t>KLEMEN, BENJ, MATEJ</t>
  </si>
  <si>
    <t>GAIA, MELANI, NATEJA</t>
  </si>
  <si>
    <t>LIJA, LANA, ŠPELA</t>
  </si>
  <si>
    <t>LANA, TINA, IRIS</t>
  </si>
  <si>
    <t>MAJA, MINEA, TIA</t>
  </si>
  <si>
    <t>KAJA, SANJA, NEJA</t>
  </si>
  <si>
    <t>PETRA, ANA, SARA</t>
  </si>
  <si>
    <t>URŠKA, MAŠA, EVA</t>
  </si>
  <si>
    <t>NUŠA, EMINA, BARBARA</t>
  </si>
  <si>
    <t>ALJA, LAURA, LAURA</t>
  </si>
  <si>
    <t>NEŽA, MELISA, PIA</t>
  </si>
  <si>
    <t>NASTJA, NIKA, SARA</t>
  </si>
  <si>
    <t>VITA, LUCIJA, URŠKA</t>
  </si>
  <si>
    <t>TEJA, MAJA, NINA</t>
  </si>
  <si>
    <t>IVA, TINA, NUŠA</t>
  </si>
  <si>
    <t>GALA, TEREZIA, HANA</t>
  </si>
  <si>
    <t>ANA, ANJA, NINA</t>
  </si>
  <si>
    <t>MAŠA, NIKA, LANA</t>
  </si>
  <si>
    <t>SAŠA, ANA, TINA</t>
  </si>
  <si>
    <t>EVA, JURIJ, JAKOB</t>
  </si>
  <si>
    <t>ŠTEFAN, DOMEN, BLAŽ</t>
  </si>
  <si>
    <t>MATJAŽ, MARTIN, TIMOTEJ</t>
  </si>
  <si>
    <t>ŽAN, ŽAN, DENIS</t>
  </si>
  <si>
    <t>GABRIEL,BEN., ŽAN</t>
  </si>
  <si>
    <t>BLAŽ, MATJAŽ, MAŠA</t>
  </si>
  <si>
    <t>ANA, ALINA, LUKA</t>
  </si>
  <si>
    <t>NUŠA, BLAŽ, DARIO</t>
  </si>
  <si>
    <t>MISCHELA, NINA, GAJA</t>
  </si>
  <si>
    <t>MARUŠA, NEŽA, TJAŠA</t>
  </si>
  <si>
    <t>FILIP, BLAŽ, MARKO</t>
  </si>
  <si>
    <t>NIKO, LUKA, ALEXO</t>
  </si>
  <si>
    <t>TADEJ, KAJ, UROŠ</t>
  </si>
  <si>
    <t>BLAŽ, BLAŽ, ALJAŽ</t>
  </si>
  <si>
    <t>ALOJZ, TIMO, NISA</t>
  </si>
  <si>
    <t>TRISTAN, SILVE., VID</t>
  </si>
  <si>
    <t>GAŠPER, JAKOB, NEJC</t>
  </si>
  <si>
    <t>DENIS, MIŠA, ALJAŽ</t>
  </si>
  <si>
    <t>JANA, TOMI, JAN</t>
  </si>
  <si>
    <t>LAN, MITJA, ALEKS</t>
  </si>
  <si>
    <t>DOMEN, ROK, MATEO</t>
  </si>
  <si>
    <t>MATIC, SEBASTJAN, GAŠ.</t>
  </si>
  <si>
    <t>JANA, MELISA, MONIKA</t>
  </si>
  <si>
    <t>MAŠA, LORA, LAURA</t>
  </si>
  <si>
    <t>BLAŽ, MIHAEL, MARTINA</t>
  </si>
  <si>
    <t>LUKA, TIMOTEJ, ALEKS</t>
  </si>
  <si>
    <t>Pripravniki</t>
  </si>
  <si>
    <t>Pripravnice</t>
  </si>
  <si>
    <t>Mladinke</t>
  </si>
  <si>
    <t>REGIJSKO TEKMOVANJE V GASILSKI ORIENTACIJI "2017"</t>
  </si>
  <si>
    <t>Lipa</t>
  </si>
  <si>
    <t>Jože FERČAK</t>
  </si>
  <si>
    <t>Ivan KASNIK</t>
  </si>
  <si>
    <t>Bojan LONČAR</t>
  </si>
  <si>
    <t>Mladinska komisija pri PRGS</t>
  </si>
  <si>
    <t>Moravske Toplice 1</t>
  </si>
  <si>
    <t>Moravske Toplice 2</t>
  </si>
  <si>
    <t>NEJC, GAŠPER, SAVO</t>
  </si>
  <si>
    <t>RAKIČAN 4</t>
  </si>
  <si>
    <t>LARA, LUNA, IZTOK</t>
  </si>
  <si>
    <t>QANTU, ANDREJA, LENART</t>
  </si>
  <si>
    <t>ŽIGA, TIMOTEJ, TJAŽ</t>
  </si>
  <si>
    <t>VEČESLAVCI</t>
  </si>
  <si>
    <t>MITJA, ŽAN, KLEMEN</t>
  </si>
  <si>
    <t>ROK, BENO, FILIP</t>
  </si>
  <si>
    <t>ČERNELOVCI</t>
  </si>
  <si>
    <t>NINA, TAI, NASTJA</t>
  </si>
  <si>
    <t>SEJA, ANA, NINA</t>
  </si>
  <si>
    <t>MARIJA, SARA, DEJA</t>
  </si>
  <si>
    <t>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</si>
</sst>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[$-F800]dddd\,\ mmmm\ dd\,\ yyyy"/>
    <numFmt numFmtId="166" formatCode="0.0"/>
  </numFmts>
  <fonts count="35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Verdana"/>
      <family val="2"/>
      <charset val="238"/>
    </font>
    <font>
      <b/>
      <sz val="8"/>
      <color indexed="6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6"/>
      <color indexed="62"/>
      <name val="Verdana"/>
      <family val="2"/>
      <charset val="238"/>
    </font>
    <font>
      <b/>
      <sz val="14"/>
      <name val="Arial CE"/>
      <charset val="238"/>
    </font>
    <font>
      <b/>
      <sz val="14"/>
      <color indexed="12"/>
      <name val="Verdana"/>
      <family val="2"/>
      <charset val="238"/>
    </font>
    <font>
      <b/>
      <sz val="14"/>
      <color indexed="12"/>
      <name val="Arial CE"/>
      <charset val="238"/>
    </font>
    <font>
      <b/>
      <sz val="10"/>
      <color indexed="12"/>
      <name val="Arial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4"/>
      <name val="Verdana"/>
      <family val="2"/>
      <charset val="238"/>
    </font>
    <font>
      <sz val="8"/>
      <color indexed="62"/>
      <name val="Verdana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7"/>
      <color indexed="62"/>
      <name val="Verdana"/>
      <family val="2"/>
      <charset val="238"/>
    </font>
    <font>
      <sz val="9"/>
      <name val="Times New Roman CE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Cambria"/>
      <family val="1"/>
      <charset val="238"/>
    </font>
    <font>
      <b/>
      <sz val="11"/>
      <name val="Calibri"/>
      <family val="2"/>
      <charset val="238"/>
    </font>
    <font>
      <b/>
      <sz val="11"/>
      <name val="Times New Roman"/>
      <family val="1"/>
      <charset val="238"/>
    </font>
    <font>
      <sz val="9"/>
      <color theme="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2" fontId="0" fillId="0" borderId="0" xfId="0" applyNumberFormat="1"/>
    <xf numFmtId="0" fontId="5" fillId="2" borderId="0" xfId="0" applyFont="1" applyFill="1"/>
    <xf numFmtId="2" fontId="4" fillId="3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6" fillId="3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164" fontId="5" fillId="0" borderId="1" xfId="0" applyNumberFormat="1" applyFont="1" applyBorder="1" applyAlignment="1" applyProtection="1">
      <alignment horizontal="center"/>
      <protection locked="0"/>
    </xf>
    <xf numFmtId="164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1" xfId="0" applyFont="1" applyFill="1" applyBorder="1"/>
    <xf numFmtId="0" fontId="5" fillId="0" borderId="1" xfId="1" applyFont="1" applyBorder="1" applyAlignment="1">
      <alignment horizontal="center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1" fontId="5" fillId="0" borderId="1" xfId="0" applyNumberFormat="1" applyFont="1" applyFill="1" applyBorder="1" applyAlignment="1" applyProtection="1">
      <alignment horizontal="center"/>
      <protection locked="0"/>
    </xf>
    <xf numFmtId="164" fontId="0" fillId="4" borderId="0" xfId="0" applyNumberFormat="1" applyFill="1"/>
    <xf numFmtId="164" fontId="1" fillId="4" borderId="0" xfId="0" applyNumberFormat="1" applyFont="1" applyFill="1" applyAlignment="1">
      <alignment horizontal="center"/>
    </xf>
    <xf numFmtId="0" fontId="6" fillId="5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21" fontId="6" fillId="3" borderId="1" xfId="0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14" fillId="0" borderId="0" xfId="0" applyFont="1"/>
    <xf numFmtId="0" fontId="14" fillId="0" borderId="0" xfId="0" applyFont="1" applyAlignment="1">
      <alignment horizontal="left"/>
    </xf>
    <xf numFmtId="0" fontId="15" fillId="7" borderId="1" xfId="0" applyFont="1" applyFill="1" applyBorder="1"/>
    <xf numFmtId="0" fontId="15" fillId="0" borderId="1" xfId="0" applyFont="1" applyBorder="1" applyAlignment="1">
      <alignment horizontal="left"/>
    </xf>
    <xf numFmtId="0" fontId="17" fillId="0" borderId="0" xfId="0" applyFont="1"/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7" fillId="4" borderId="0" xfId="0" applyFont="1" applyFill="1"/>
    <xf numFmtId="165" fontId="16" fillId="4" borderId="0" xfId="0" applyNumberFormat="1" applyFont="1" applyFill="1" applyAlignment="1">
      <alignment horizontal="right"/>
    </xf>
    <xf numFmtId="0" fontId="1" fillId="4" borderId="0" xfId="0" applyFont="1" applyFill="1"/>
    <xf numFmtId="0" fontId="8" fillId="4" borderId="0" xfId="0" applyFont="1" applyFill="1"/>
    <xf numFmtId="0" fontId="10" fillId="4" borderId="0" xfId="0" applyFont="1" applyFill="1"/>
    <xf numFmtId="2" fontId="9" fillId="4" borderId="0" xfId="0" applyNumberFormat="1" applyFont="1" applyFill="1"/>
    <xf numFmtId="164" fontId="1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5" fillId="4" borderId="0" xfId="0" applyFont="1" applyFill="1"/>
    <xf numFmtId="0" fontId="0" fillId="4" borderId="0" xfId="0" applyFill="1" applyAlignment="1">
      <alignment horizontal="center"/>
    </xf>
    <xf numFmtId="2" fontId="0" fillId="4" borderId="0" xfId="0" applyNumberFormat="1" applyFill="1"/>
    <xf numFmtId="0" fontId="18" fillId="4" borderId="0" xfId="0" applyFont="1" applyFill="1"/>
    <xf numFmtId="0" fontId="4" fillId="6" borderId="4" xfId="0" applyNumberFormat="1" applyFont="1" applyFill="1" applyBorder="1" applyAlignment="1">
      <alignment horizontal="center" vertical="center" wrapText="1"/>
    </xf>
    <xf numFmtId="21" fontId="16" fillId="4" borderId="0" xfId="0" applyNumberFormat="1" applyFont="1" applyFill="1" applyAlignment="1">
      <alignment horizontal="center"/>
    </xf>
    <xf numFmtId="21" fontId="1" fillId="4" borderId="0" xfId="0" applyNumberFormat="1" applyFont="1" applyFill="1"/>
    <xf numFmtId="21" fontId="0" fillId="4" borderId="0" xfId="0" applyNumberFormat="1" applyFill="1"/>
    <xf numFmtId="21" fontId="0" fillId="0" borderId="0" xfId="0" applyNumberFormat="1"/>
    <xf numFmtId="0" fontId="16" fillId="4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0" fillId="4" borderId="0" xfId="0" applyNumberFormat="1" applyFill="1"/>
    <xf numFmtId="0" fontId="4" fillId="6" borderId="5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7" fillId="6" borderId="6" xfId="0" applyFont="1" applyFill="1" applyBorder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/>
      <protection locked="0"/>
    </xf>
    <xf numFmtId="0" fontId="5" fillId="0" borderId="8" xfId="0" applyNumberFormat="1" applyFont="1" applyFill="1" applyBorder="1" applyAlignment="1" applyProtection="1">
      <alignment horizontal="center"/>
      <protection locked="0"/>
    </xf>
    <xf numFmtId="2" fontId="4" fillId="6" borderId="9" xfId="0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textRotation="90" wrapText="1"/>
    </xf>
    <xf numFmtId="0" fontId="5" fillId="0" borderId="11" xfId="0" applyNumberFormat="1" applyFont="1" applyFill="1" applyBorder="1" applyAlignment="1" applyProtection="1">
      <alignment horizontal="center"/>
      <protection locked="0"/>
    </xf>
    <xf numFmtId="0" fontId="4" fillId="6" borderId="0" xfId="0" applyNumberFormat="1" applyFont="1" applyFill="1" applyBorder="1" applyAlignment="1">
      <alignment horizontal="center" textRotation="90" wrapText="1"/>
    </xf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/>
    </xf>
    <xf numFmtId="0" fontId="0" fillId="6" borderId="14" xfId="0" applyFill="1" applyBorder="1" applyAlignment="1">
      <alignment wrapText="1"/>
    </xf>
    <xf numFmtId="0" fontId="0" fillId="8" borderId="15" xfId="0" applyFill="1" applyBorder="1"/>
    <xf numFmtId="0" fontId="0" fillId="8" borderId="16" xfId="0" applyFill="1" applyBorder="1"/>
    <xf numFmtId="0" fontId="0" fillId="9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0" fontId="12" fillId="6" borderId="13" xfId="0" applyFont="1" applyFill="1" applyBorder="1" applyAlignment="1">
      <alignment horizontal="left" vertical="center" wrapText="1"/>
    </xf>
    <xf numFmtId="166" fontId="0" fillId="8" borderId="16" xfId="0" applyNumberFormat="1" applyFill="1" applyBorder="1"/>
    <xf numFmtId="166" fontId="0" fillId="8" borderId="19" xfId="0" applyNumberFormat="1" applyFill="1" applyBorder="1"/>
    <xf numFmtId="166" fontId="0" fillId="8" borderId="21" xfId="0" applyNumberFormat="1" applyFill="1" applyBorder="1"/>
    <xf numFmtId="0" fontId="16" fillId="0" borderId="0" xfId="0" applyFont="1"/>
    <xf numFmtId="0" fontId="20" fillId="0" borderId="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/>
    <xf numFmtId="0" fontId="4" fillId="6" borderId="0" xfId="0" applyNumberFormat="1" applyFont="1" applyFill="1" applyBorder="1" applyAlignment="1">
      <alignment textRotation="90" wrapText="1"/>
    </xf>
    <xf numFmtId="0" fontId="4" fillId="6" borderId="5" xfId="0" applyFont="1" applyFill="1" applyBorder="1" applyAlignment="1"/>
    <xf numFmtId="0" fontId="0" fillId="6" borderId="9" xfId="0" applyFill="1" applyBorder="1" applyAlignment="1"/>
    <xf numFmtId="0" fontId="23" fillId="0" borderId="0" xfId="0" applyFont="1"/>
    <xf numFmtId="0" fontId="29" fillId="4" borderId="0" xfId="0" applyFont="1" applyFill="1"/>
    <xf numFmtId="0" fontId="23" fillId="4" borderId="0" xfId="0" applyFont="1" applyFill="1"/>
    <xf numFmtId="2" fontId="4" fillId="6" borderId="9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21" fontId="5" fillId="4" borderId="0" xfId="0" applyNumberFormat="1" applyFont="1" applyFill="1"/>
    <xf numFmtId="1" fontId="17" fillId="0" borderId="0" xfId="0" applyNumberFormat="1" applyFont="1"/>
    <xf numFmtId="1" fontId="1" fillId="4" borderId="0" xfId="0" applyNumberFormat="1" applyFont="1" applyFill="1"/>
    <xf numFmtId="1" fontId="0" fillId="4" borderId="0" xfId="0" applyNumberFormat="1" applyFill="1"/>
    <xf numFmtId="1" fontId="0" fillId="0" borderId="0" xfId="0" applyNumberFormat="1"/>
    <xf numFmtId="0" fontId="17" fillId="0" borderId="0" xfId="0" applyNumberFormat="1" applyFont="1"/>
    <xf numFmtId="0" fontId="0" fillId="4" borderId="0" xfId="0" applyFill="1" applyAlignment="1">
      <alignment horizontal="right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30" fillId="8" borderId="1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30" fillId="8" borderId="23" xfId="0" applyFont="1" applyFill="1" applyBorder="1" applyAlignment="1">
      <alignment horizontal="left" vertical="center"/>
    </xf>
    <xf numFmtId="0" fontId="32" fillId="8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/>
    </xf>
    <xf numFmtId="165" fontId="28" fillId="0" borderId="1" xfId="0" applyNumberFormat="1" applyFont="1" applyBorder="1" applyAlignment="1">
      <alignment horizontal="left"/>
    </xf>
    <xf numFmtId="0" fontId="26" fillId="0" borderId="1" xfId="0" applyFont="1" applyBorder="1"/>
    <xf numFmtId="0" fontId="27" fillId="0" borderId="1" xfId="0" applyFont="1" applyBorder="1"/>
    <xf numFmtId="0" fontId="6" fillId="0" borderId="1" xfId="1" applyFont="1" applyBorder="1" applyAlignment="1">
      <alignment horizontal="center"/>
    </xf>
    <xf numFmtId="0" fontId="13" fillId="5" borderId="0" xfId="0" applyFont="1" applyFill="1" applyAlignment="1">
      <alignment horizontal="center" wrapText="1"/>
    </xf>
    <xf numFmtId="2" fontId="4" fillId="6" borderId="4" xfId="0" applyNumberFormat="1" applyFont="1" applyFill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23" xfId="0" applyNumberFormat="1" applyFont="1" applyFill="1" applyBorder="1" applyAlignment="1">
      <alignment horizontal="center" vertical="center" textRotation="90" wrapText="1"/>
    </xf>
    <xf numFmtId="0" fontId="4" fillId="6" borderId="24" xfId="0" applyNumberFormat="1" applyFont="1" applyFill="1" applyBorder="1" applyAlignment="1">
      <alignment horizontal="center" vertical="center" textRotation="90" wrapText="1"/>
    </xf>
    <xf numFmtId="0" fontId="4" fillId="6" borderId="22" xfId="0" applyNumberFormat="1" applyFont="1" applyFill="1" applyBorder="1" applyAlignment="1">
      <alignment horizontal="center" vertical="center" textRotation="90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21" fontId="4" fillId="6" borderId="23" xfId="0" applyNumberFormat="1" applyFont="1" applyFill="1" applyBorder="1" applyAlignment="1">
      <alignment horizontal="center" vertical="center" textRotation="90" wrapText="1"/>
    </xf>
    <xf numFmtId="21" fontId="4" fillId="6" borderId="24" xfId="0" applyNumberFormat="1" applyFont="1" applyFill="1" applyBorder="1" applyAlignment="1">
      <alignment horizontal="center" vertical="center" textRotation="90" wrapText="1"/>
    </xf>
    <xf numFmtId="21" fontId="4" fillId="6" borderId="22" xfId="0" applyNumberFormat="1" applyFont="1" applyFill="1" applyBorder="1" applyAlignment="1">
      <alignment horizontal="center" vertical="center" textRotation="90" wrapText="1"/>
    </xf>
    <xf numFmtId="21" fontId="4" fillId="6" borderId="23" xfId="0" applyNumberFormat="1" applyFont="1" applyFill="1" applyBorder="1" applyAlignment="1">
      <alignment horizontal="center" vertical="center" wrapText="1"/>
    </xf>
    <xf numFmtId="21" fontId="4" fillId="6" borderId="24" xfId="0" applyNumberFormat="1" applyFont="1" applyFill="1" applyBorder="1" applyAlignment="1">
      <alignment horizontal="center" vertical="center" wrapText="1"/>
    </xf>
    <xf numFmtId="21" fontId="4" fillId="6" borderId="22" xfId="0" applyNumberFormat="1" applyFont="1" applyFill="1" applyBorder="1" applyAlignment="1">
      <alignment horizontal="center" vertical="center" wrapText="1"/>
    </xf>
    <xf numFmtId="0" fontId="4" fillId="6" borderId="27" xfId="0" applyNumberFormat="1" applyFont="1" applyFill="1" applyBorder="1" applyAlignment="1">
      <alignment horizontal="center" vertical="center" wrapText="1"/>
    </xf>
    <xf numFmtId="0" fontId="4" fillId="6" borderId="4" xfId="0" applyNumberFormat="1" applyFont="1" applyFill="1" applyBorder="1" applyAlignment="1">
      <alignment horizontal="center" wrapText="1"/>
    </xf>
    <xf numFmtId="0" fontId="4" fillId="6" borderId="5" xfId="0" applyNumberFormat="1" applyFont="1" applyFill="1" applyBorder="1" applyAlignment="1">
      <alignment horizontal="center" wrapText="1"/>
    </xf>
    <xf numFmtId="0" fontId="4" fillId="6" borderId="9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 textRotation="90" wrapText="1"/>
    </xf>
    <xf numFmtId="21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4" xfId="0" applyNumberFormat="1" applyFont="1" applyFill="1" applyBorder="1" applyAlignment="1">
      <alignment horizontal="center" textRotation="90" wrapText="1"/>
    </xf>
    <xf numFmtId="0" fontId="4" fillId="6" borderId="2" xfId="0" applyNumberFormat="1" applyFont="1" applyFill="1" applyBorder="1" applyAlignment="1">
      <alignment horizontal="center" textRotation="90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22" fillId="6" borderId="10" xfId="0" applyNumberFormat="1" applyFont="1" applyFill="1" applyBorder="1" applyAlignment="1">
      <alignment horizontal="center" vertical="center" textRotation="90" wrapText="1"/>
    </xf>
    <xf numFmtId="0" fontId="22" fillId="6" borderId="3" xfId="0" applyNumberFormat="1" applyFont="1" applyFill="1" applyBorder="1" applyAlignment="1">
      <alignment horizontal="center" vertical="center" textRotation="90" wrapText="1"/>
    </xf>
    <xf numFmtId="0" fontId="4" fillId="6" borderId="1" xfId="0" applyNumberFormat="1" applyFont="1" applyFill="1" applyBorder="1" applyAlignment="1">
      <alignment horizontal="center" textRotation="90" wrapText="1"/>
    </xf>
    <xf numFmtId="0" fontId="4" fillId="6" borderId="23" xfId="0" applyNumberFormat="1" applyFont="1" applyFill="1" applyBorder="1" applyAlignment="1">
      <alignment horizontal="center" textRotation="90" wrapText="1"/>
    </xf>
    <xf numFmtId="0" fontId="4" fillId="6" borderId="24" xfId="0" applyNumberFormat="1" applyFont="1" applyFill="1" applyBorder="1" applyAlignment="1">
      <alignment horizontal="center" textRotation="90" wrapText="1"/>
    </xf>
    <xf numFmtId="0" fontId="4" fillId="6" borderId="22" xfId="0" applyNumberFormat="1" applyFont="1" applyFill="1" applyBorder="1" applyAlignment="1">
      <alignment horizontal="center" textRotation="90" wrapText="1"/>
    </xf>
    <xf numFmtId="0" fontId="4" fillId="6" borderId="11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6" borderId="23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0" fontId="4" fillId="6" borderId="22" xfId="0" applyNumberFormat="1" applyFont="1" applyFill="1" applyBorder="1" applyAlignment="1">
      <alignment horizontal="center" vertical="center" wrapText="1"/>
    </xf>
  </cellXfs>
  <cellStyles count="4">
    <cellStyle name="Navadno" xfId="0" builtinId="0"/>
    <cellStyle name="Navadno_MLADINKE" xfId="1"/>
    <cellStyle name="Navadno_PIONIRKE M" xfId="2"/>
    <cellStyle name="Navadno_PIONIRKE ST" xf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12"/>
  <sheetViews>
    <sheetView workbookViewId="0">
      <selection activeCell="E12" sqref="E12"/>
    </sheetView>
  </sheetViews>
  <sheetFormatPr defaultRowHeight="12.75" x14ac:dyDescent="0.2"/>
  <cols>
    <col min="1" max="1" width="34" style="36" bestFit="1" customWidth="1"/>
    <col min="2" max="2" width="48.85546875" style="37" customWidth="1"/>
    <col min="3" max="16384" width="9.140625" style="36"/>
  </cols>
  <sheetData>
    <row r="2" spans="1:2" ht="15.75" x14ac:dyDescent="0.25">
      <c r="A2" s="125" t="s">
        <v>21</v>
      </c>
      <c r="B2" s="125"/>
    </row>
    <row r="5" spans="1:2" ht="15" x14ac:dyDescent="0.25">
      <c r="A5" s="38" t="s">
        <v>28</v>
      </c>
      <c r="B5" s="122" t="s">
        <v>203</v>
      </c>
    </row>
    <row r="6" spans="1:2" ht="15" x14ac:dyDescent="0.25">
      <c r="A6" s="38" t="s">
        <v>27</v>
      </c>
      <c r="B6" s="122" t="s">
        <v>203</v>
      </c>
    </row>
    <row r="7" spans="1:2" ht="15" x14ac:dyDescent="0.25">
      <c r="A7" s="38" t="s">
        <v>22</v>
      </c>
      <c r="B7" s="123" t="s">
        <v>208</v>
      </c>
    </row>
    <row r="8" spans="1:2" ht="15" x14ac:dyDescent="0.25">
      <c r="A8" s="38" t="s">
        <v>23</v>
      </c>
      <c r="B8" s="120" t="s">
        <v>204</v>
      </c>
    </row>
    <row r="9" spans="1:2" ht="15" x14ac:dyDescent="0.25">
      <c r="A9" s="38" t="s">
        <v>24</v>
      </c>
      <c r="B9" s="121">
        <v>42987</v>
      </c>
    </row>
    <row r="10" spans="1:2" ht="15" x14ac:dyDescent="0.25">
      <c r="A10" s="38" t="s">
        <v>25</v>
      </c>
      <c r="B10" s="39" t="s">
        <v>205</v>
      </c>
    </row>
    <row r="11" spans="1:2" ht="15" x14ac:dyDescent="0.25">
      <c r="A11" s="38" t="s">
        <v>64</v>
      </c>
      <c r="B11" s="39" t="s">
        <v>206</v>
      </c>
    </row>
    <row r="12" spans="1:2" ht="15" x14ac:dyDescent="0.25">
      <c r="A12" s="38" t="s">
        <v>26</v>
      </c>
      <c r="B12" s="39" t="s">
        <v>207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AW47"/>
  <sheetViews>
    <sheetView topLeftCell="A6" workbookViewId="0">
      <pane xSplit="3" ySplit="3" topLeftCell="D9" activePane="bottomRight" state="frozen"/>
      <selection activeCell="A6" sqref="A6"/>
      <selection pane="topRight" activeCell="D6" sqref="D6"/>
      <selection pane="bottomLeft" activeCell="A9" sqref="A9"/>
      <selection pane="bottomRight" activeCell="E27" sqref="E27"/>
    </sheetView>
  </sheetViews>
  <sheetFormatPr defaultRowHeight="12.75" x14ac:dyDescent="0.2"/>
  <cols>
    <col min="1" max="1" width="3.85546875" customWidth="1"/>
    <col min="2" max="2" width="9.140625" customWidth="1"/>
    <col min="3" max="3" width="5.42578125" customWidth="1"/>
    <col min="4" max="4" width="21.42578125" customWidth="1"/>
    <col min="5" max="7" width="20.7109375" customWidth="1"/>
    <col min="8" max="11" width="5.42578125" style="97" customWidth="1"/>
    <col min="12" max="12" width="7.42578125" customWidth="1"/>
    <col min="13" max="13" width="8.7109375" style="62" customWidth="1"/>
    <col min="14" max="14" width="3.5703125" style="67" customWidth="1"/>
    <col min="15" max="15" width="7.28515625" customWidth="1"/>
    <col min="16" max="16" width="5" customWidth="1"/>
    <col min="17" max="17" width="8.5703125" customWidth="1"/>
    <col min="18" max="18" width="3.5703125" style="67" customWidth="1"/>
    <col min="19" max="20" width="3.140625" style="67" customWidth="1"/>
    <col min="21" max="21" width="6.140625" style="2" customWidth="1"/>
    <col min="22" max="22" width="4.42578125" customWidth="1"/>
    <col min="23" max="24" width="3.140625" style="67" customWidth="1"/>
    <col min="25" max="25" width="4.85546875" customWidth="1"/>
    <col min="26" max="27" width="3.140625" style="67" customWidth="1"/>
    <col min="28" max="28" width="7.28515625" customWidth="1"/>
    <col min="29" max="29" width="9.28515625" style="62" customWidth="1"/>
    <col min="30" max="30" width="6.7109375" style="62" customWidth="1"/>
    <col min="31" max="31" width="8.7109375" style="62" customWidth="1"/>
    <col min="32" max="32" width="8.5703125" style="13" customWidth="1"/>
    <col min="33" max="33" width="8.7109375" style="5" customWidth="1"/>
    <col min="34" max="34" width="8.7109375" style="1" customWidth="1"/>
    <col min="35" max="35" width="8.85546875" customWidth="1"/>
    <col min="36" max="36" width="9.140625" style="101"/>
    <col min="37" max="37" width="8.28515625" customWidth="1"/>
    <col min="38" max="38" width="9.140625" style="110"/>
    <col min="39" max="39" width="9.140625" style="67"/>
  </cols>
  <sheetData>
    <row r="1" spans="1:49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92"/>
      <c r="I1" s="92"/>
      <c r="J1" s="92"/>
      <c r="K1" s="92"/>
      <c r="L1" s="42" t="str">
        <f>Osnovni_podatki!B5</f>
        <v>REGIJSKO TEKMOVANJE V GASILSKI ORIENTACIJI "2017"</v>
      </c>
      <c r="M1" s="59"/>
      <c r="N1" s="63"/>
      <c r="P1" s="42"/>
      <c r="Q1" s="42"/>
      <c r="R1" s="63"/>
      <c r="S1" s="63"/>
      <c r="T1" s="63"/>
      <c r="U1" s="42"/>
      <c r="V1" s="42"/>
      <c r="W1" s="63"/>
      <c r="X1" s="63"/>
      <c r="Y1" s="42"/>
      <c r="Z1" s="63"/>
      <c r="AA1" s="63"/>
      <c r="AB1" s="42"/>
      <c r="AC1" s="59"/>
      <c r="AD1" s="59"/>
      <c r="AE1" s="59"/>
      <c r="AF1" s="43"/>
      <c r="AG1" s="43"/>
      <c r="AH1" s="43"/>
      <c r="AI1" s="44" t="str">
        <f>Osnovni_podatki!B8&amp;", "&amp;TEXT(Osnovni_podatki!B9,"dd. mmmm yyyy")</f>
        <v>Lipa, 09. september 2017</v>
      </c>
      <c r="AJ1" s="43"/>
      <c r="AK1" s="43"/>
      <c r="AL1" s="107"/>
      <c r="AM1" s="111"/>
    </row>
    <row r="2" spans="1:49" s="1" customFormat="1" ht="18.75" x14ac:dyDescent="0.3">
      <c r="A2" s="45"/>
      <c r="B2" s="45"/>
      <c r="C2" s="45"/>
      <c r="D2" s="35"/>
      <c r="E2" s="46"/>
      <c r="F2" s="46"/>
      <c r="G2" s="46"/>
      <c r="H2" s="53"/>
      <c r="I2" s="53"/>
      <c r="J2" s="53"/>
      <c r="K2" s="53"/>
      <c r="L2" s="53"/>
      <c r="M2" s="60"/>
      <c r="N2" s="64"/>
      <c r="O2" s="47"/>
      <c r="P2" s="48"/>
      <c r="Q2" s="48"/>
      <c r="R2" s="64"/>
      <c r="S2" s="64"/>
      <c r="T2" s="64"/>
      <c r="U2" s="50"/>
      <c r="V2" s="51"/>
      <c r="W2" s="64"/>
      <c r="X2" s="64"/>
      <c r="Y2" s="47"/>
      <c r="Z2" s="64"/>
      <c r="AA2" s="64"/>
      <c r="AB2" s="47"/>
      <c r="AC2" s="60"/>
      <c r="AD2" s="60"/>
      <c r="AE2" s="60"/>
      <c r="AF2" s="49"/>
      <c r="AG2" s="45"/>
      <c r="AH2" s="52"/>
      <c r="AI2" s="52"/>
      <c r="AJ2" s="43"/>
      <c r="AK2" s="45"/>
      <c r="AL2" s="108"/>
      <c r="AM2" s="64"/>
      <c r="AN2" s="4"/>
      <c r="AO2" s="4"/>
    </row>
    <row r="3" spans="1:49" ht="18.75" x14ac:dyDescent="0.3">
      <c r="A3" s="35"/>
      <c r="B3" s="35"/>
      <c r="C3" s="35"/>
      <c r="D3" s="35"/>
      <c r="E3" s="35"/>
      <c r="F3" s="35"/>
      <c r="G3" s="35"/>
      <c r="H3" s="53"/>
      <c r="I3" s="53"/>
      <c r="J3" s="53"/>
      <c r="K3" s="53"/>
      <c r="L3" s="53"/>
      <c r="M3" s="61"/>
      <c r="N3" s="65"/>
      <c r="O3" s="53"/>
      <c r="P3" s="53"/>
      <c r="Q3" s="53"/>
      <c r="R3" s="65"/>
      <c r="S3" s="65"/>
      <c r="T3" s="65"/>
      <c r="U3" s="53"/>
      <c r="V3" s="35"/>
      <c r="W3" s="65"/>
      <c r="X3" s="65"/>
      <c r="Y3" s="35"/>
      <c r="Z3" s="65"/>
      <c r="AA3" s="65"/>
      <c r="AB3" s="35"/>
      <c r="AC3" s="61"/>
      <c r="AD3" s="61"/>
      <c r="AE3" s="61"/>
      <c r="AF3" s="25"/>
      <c r="AG3" s="45"/>
      <c r="AH3" s="45"/>
      <c r="AI3" s="35"/>
      <c r="AJ3" s="43"/>
      <c r="AK3" s="35"/>
      <c r="AL3" s="109"/>
      <c r="AM3" s="65"/>
      <c r="AN3" s="3"/>
      <c r="AO3" s="3"/>
    </row>
    <row r="4" spans="1:49" ht="18" customHeight="1" x14ac:dyDescent="0.3">
      <c r="A4" s="35"/>
      <c r="B4" s="35"/>
      <c r="C4" s="35"/>
      <c r="D4" s="57" t="s">
        <v>12</v>
      </c>
      <c r="E4" s="35"/>
      <c r="F4" s="35"/>
      <c r="G4" s="35"/>
      <c r="H4" s="53"/>
      <c r="I4" s="53"/>
      <c r="J4" s="53"/>
      <c r="K4" s="53"/>
      <c r="L4" s="53"/>
      <c r="M4" s="61"/>
      <c r="N4" s="65"/>
      <c r="O4" s="35"/>
      <c r="P4" s="35"/>
      <c r="Q4" s="35"/>
      <c r="R4" s="65"/>
      <c r="S4" s="65"/>
      <c r="T4" s="65"/>
      <c r="U4" s="35"/>
      <c r="V4" s="35"/>
      <c r="W4" s="65"/>
      <c r="X4" s="65"/>
      <c r="Y4" s="35"/>
      <c r="Z4" s="65"/>
      <c r="AA4" s="65"/>
      <c r="AB4" s="35"/>
      <c r="AC4" s="61"/>
      <c r="AD4" s="61"/>
      <c r="AE4" s="60"/>
      <c r="AF4" s="45"/>
      <c r="AG4" s="45"/>
      <c r="AH4" s="45"/>
      <c r="AI4" s="45"/>
      <c r="AJ4" s="43"/>
      <c r="AK4" s="35"/>
      <c r="AL4" s="109"/>
      <c r="AM4" s="65"/>
      <c r="AN4" s="3"/>
      <c r="AO4" s="3"/>
    </row>
    <row r="5" spans="1:49" ht="18" customHeight="1" x14ac:dyDescent="0.3">
      <c r="A5" s="3"/>
      <c r="B5" s="3"/>
      <c r="C5" s="3"/>
      <c r="D5" s="3"/>
      <c r="E5" s="3"/>
      <c r="F5" s="3"/>
      <c r="G5" s="3"/>
      <c r="H5" s="53"/>
      <c r="I5" s="53"/>
      <c r="J5" s="53"/>
      <c r="K5" s="53"/>
      <c r="L5" s="53"/>
      <c r="M5" s="61"/>
      <c r="N5" s="65"/>
      <c r="O5" s="3"/>
      <c r="P5" s="3"/>
      <c r="Q5" s="3"/>
      <c r="R5" s="65"/>
      <c r="S5" s="65"/>
      <c r="T5" s="65"/>
      <c r="U5" s="3"/>
      <c r="V5" s="3"/>
      <c r="W5" s="65"/>
      <c r="X5" s="65"/>
      <c r="Y5" s="3"/>
      <c r="Z5" s="65"/>
      <c r="AA5" s="65"/>
      <c r="AB5" s="3"/>
      <c r="AC5" s="61"/>
      <c r="AD5" s="61"/>
      <c r="AE5" s="60"/>
      <c r="AF5" s="4"/>
      <c r="AG5" s="4"/>
      <c r="AH5" s="4"/>
      <c r="AI5" s="4"/>
      <c r="AJ5" s="43"/>
      <c r="AK5" s="3"/>
      <c r="AL5" s="109"/>
      <c r="AM5" s="65"/>
      <c r="AN5" s="3"/>
      <c r="AO5" s="3"/>
    </row>
    <row r="6" spans="1:49" ht="18" customHeight="1" x14ac:dyDescent="0.3">
      <c r="A6" s="154" t="s">
        <v>15</v>
      </c>
      <c r="B6" s="154" t="s">
        <v>14</v>
      </c>
      <c r="C6" s="154" t="s">
        <v>35</v>
      </c>
      <c r="D6" s="154" t="s">
        <v>4</v>
      </c>
      <c r="E6" s="154" t="s">
        <v>19</v>
      </c>
      <c r="F6" s="154" t="s">
        <v>29</v>
      </c>
      <c r="G6" s="154" t="s">
        <v>30</v>
      </c>
      <c r="H6" s="158" t="s">
        <v>49</v>
      </c>
      <c r="I6" s="159"/>
      <c r="J6" s="160"/>
      <c r="K6" s="154" t="s">
        <v>50</v>
      </c>
      <c r="L6" s="155" t="s">
        <v>31</v>
      </c>
      <c r="M6" s="137" t="s">
        <v>16</v>
      </c>
      <c r="N6" s="129" t="s">
        <v>43</v>
      </c>
      <c r="O6" s="149" t="s">
        <v>6</v>
      </c>
      <c r="P6" s="150"/>
      <c r="Q6" s="150"/>
      <c r="R6" s="151"/>
      <c r="S6" s="58"/>
      <c r="T6" s="66"/>
      <c r="U6" s="99" t="s">
        <v>5</v>
      </c>
      <c r="V6" s="100"/>
      <c r="W6" s="141" t="s">
        <v>55</v>
      </c>
      <c r="X6" s="142"/>
      <c r="Y6" s="143"/>
      <c r="Z6" s="126" t="s">
        <v>2</v>
      </c>
      <c r="AA6" s="127"/>
      <c r="AB6" s="128"/>
      <c r="AC6" s="137" t="s">
        <v>33</v>
      </c>
      <c r="AD6" s="134" t="s">
        <v>63</v>
      </c>
      <c r="AE6" s="145" t="s">
        <v>39</v>
      </c>
      <c r="AF6" s="146" t="s">
        <v>18</v>
      </c>
      <c r="AG6" s="146" t="s">
        <v>17</v>
      </c>
      <c r="AH6" s="146" t="s">
        <v>20</v>
      </c>
      <c r="AI6" s="144" t="s">
        <v>3</v>
      </c>
      <c r="AJ6" s="43"/>
      <c r="AK6" s="3"/>
      <c r="AL6" s="109"/>
      <c r="AM6" s="65"/>
      <c r="AN6" s="3"/>
      <c r="AO6" s="3"/>
    </row>
    <row r="7" spans="1:49" ht="42" customHeight="1" x14ac:dyDescent="0.3">
      <c r="A7" s="154"/>
      <c r="B7" s="154"/>
      <c r="C7" s="154"/>
      <c r="D7" s="154"/>
      <c r="E7" s="154"/>
      <c r="F7" s="154"/>
      <c r="G7" s="154"/>
      <c r="H7" s="147" t="s">
        <v>51</v>
      </c>
      <c r="I7" s="147" t="s">
        <v>52</v>
      </c>
      <c r="J7" s="147" t="s">
        <v>53</v>
      </c>
      <c r="K7" s="154"/>
      <c r="L7" s="156"/>
      <c r="M7" s="138"/>
      <c r="N7" s="130"/>
      <c r="O7" s="140" t="s">
        <v>61</v>
      </c>
      <c r="P7" s="132"/>
      <c r="Q7" s="76" t="s">
        <v>60</v>
      </c>
      <c r="R7" s="152" t="s">
        <v>56</v>
      </c>
      <c r="S7" s="140" t="s">
        <v>40</v>
      </c>
      <c r="T7" s="132"/>
      <c r="U7" s="132" t="s">
        <v>9</v>
      </c>
      <c r="V7" s="133"/>
      <c r="W7" s="140" t="s">
        <v>40</v>
      </c>
      <c r="X7" s="132"/>
      <c r="Y7" s="98" t="s">
        <v>54</v>
      </c>
      <c r="Z7" s="140" t="s">
        <v>40</v>
      </c>
      <c r="AA7" s="132"/>
      <c r="AB7" s="74" t="s">
        <v>32</v>
      </c>
      <c r="AC7" s="138"/>
      <c r="AD7" s="135"/>
      <c r="AE7" s="145"/>
      <c r="AF7" s="146"/>
      <c r="AG7" s="146"/>
      <c r="AH7" s="146"/>
      <c r="AI7" s="144"/>
      <c r="AJ7" s="43"/>
      <c r="AK7" s="3"/>
      <c r="AL7" s="109"/>
      <c r="AM7" s="65"/>
      <c r="AN7" s="3"/>
      <c r="AO7" s="3"/>
    </row>
    <row r="8" spans="1:49" ht="15" customHeight="1" x14ac:dyDescent="0.3">
      <c r="A8" s="154"/>
      <c r="B8" s="154"/>
      <c r="C8" s="154"/>
      <c r="D8" s="154"/>
      <c r="E8" s="154"/>
      <c r="F8" s="154"/>
      <c r="G8" s="154"/>
      <c r="H8" s="148"/>
      <c r="I8" s="148"/>
      <c r="J8" s="148"/>
      <c r="K8" s="154"/>
      <c r="L8" s="157"/>
      <c r="M8" s="139"/>
      <c r="N8" s="131"/>
      <c r="O8" s="31" t="s">
        <v>8</v>
      </c>
      <c r="P8" s="68" t="s">
        <v>7</v>
      </c>
      <c r="Q8" s="68"/>
      <c r="R8" s="153"/>
      <c r="S8" s="69" t="s">
        <v>41</v>
      </c>
      <c r="T8" s="70" t="s">
        <v>42</v>
      </c>
      <c r="U8" s="68" t="s">
        <v>8</v>
      </c>
      <c r="V8" s="32" t="s">
        <v>7</v>
      </c>
      <c r="W8" s="69" t="s">
        <v>41</v>
      </c>
      <c r="X8" s="70" t="s">
        <v>42</v>
      </c>
      <c r="Y8" s="32" t="s">
        <v>7</v>
      </c>
      <c r="Z8" s="69" t="s">
        <v>41</v>
      </c>
      <c r="AA8" s="70" t="s">
        <v>42</v>
      </c>
      <c r="AB8" s="32" t="s">
        <v>7</v>
      </c>
      <c r="AC8" s="139"/>
      <c r="AD8" s="136"/>
      <c r="AE8" s="145"/>
      <c r="AF8" s="146"/>
      <c r="AG8" s="146"/>
      <c r="AH8" s="146"/>
      <c r="AI8" s="144"/>
      <c r="AJ8" s="43"/>
      <c r="AK8" s="35"/>
      <c r="AL8" s="109"/>
      <c r="AM8" s="6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49" x14ac:dyDescent="0.2">
      <c r="A9" s="26">
        <v>1</v>
      </c>
      <c r="B9" s="29" t="s">
        <v>45</v>
      </c>
      <c r="C9" s="17"/>
      <c r="D9" s="117" t="s">
        <v>86</v>
      </c>
      <c r="E9" s="117" t="s">
        <v>87</v>
      </c>
      <c r="F9" s="20" t="s">
        <v>105</v>
      </c>
      <c r="G9" s="20" t="s">
        <v>149</v>
      </c>
      <c r="H9" s="93">
        <v>2008</v>
      </c>
      <c r="I9" s="93">
        <v>2008</v>
      </c>
      <c r="J9" s="93">
        <v>2009</v>
      </c>
      <c r="K9" s="94">
        <f>VLOOKUP(H9,Letnice!$A$2:$B$7,2,FALSE)+VLOOKUP(I9,Letnice!$A$2:$B$7,2,FALSE)+VLOOKUP(J9,Letnice!$A$2:$B$7,2,FALSE)</f>
        <v>26</v>
      </c>
      <c r="L9" s="95">
        <f>VLOOKUP(K9,Letnice!$A$16:$B$28,2,FALSE)</f>
        <v>1003</v>
      </c>
      <c r="M9" s="23">
        <v>0.45208333333333334</v>
      </c>
      <c r="N9" s="75"/>
      <c r="O9" s="22">
        <v>27.4</v>
      </c>
      <c r="P9" s="11">
        <v>0</v>
      </c>
      <c r="Q9" s="23"/>
      <c r="R9" s="75">
        <v>0</v>
      </c>
      <c r="S9" s="71">
        <v>2</v>
      </c>
      <c r="T9" s="72">
        <v>37</v>
      </c>
      <c r="U9" s="22">
        <v>20.5</v>
      </c>
      <c r="V9" s="11">
        <v>5</v>
      </c>
      <c r="W9" s="71">
        <v>1</v>
      </c>
      <c r="X9" s="72">
        <v>26</v>
      </c>
      <c r="Y9" s="11">
        <v>0</v>
      </c>
      <c r="Z9" s="71">
        <v>4</v>
      </c>
      <c r="AA9" s="72">
        <v>40</v>
      </c>
      <c r="AB9" s="11">
        <v>0</v>
      </c>
      <c r="AC9" s="23">
        <v>0.47065972222222219</v>
      </c>
      <c r="AD9" s="113"/>
      <c r="AE9" s="23">
        <f t="shared" ref="AE9:AE21" si="0">TIME(,S9+W9+Z9,X9+T9+AA9)</f>
        <v>6.053240740740741E-3</v>
      </c>
      <c r="AF9" s="15">
        <f t="shared" ref="AF9:AF21" si="1">AC9-M9-AE9</f>
        <v>1.252314814814811E-2</v>
      </c>
      <c r="AG9" s="27">
        <f t="shared" ref="AG9:AG21" si="2">((((HOUR(AF9))*3600)+((MINUTE(AF9))*60)+(SECOND(AF9)))*2)/60</f>
        <v>36.06666666666667</v>
      </c>
      <c r="AH9" s="27">
        <f t="shared" ref="AH9:AH21" si="3">O9+P9+U9+V9+Y9+AB9+AG9+N9+R9+AD9</f>
        <v>88.966666666666669</v>
      </c>
      <c r="AI9" s="7">
        <f t="shared" ref="AI9:AI21" si="4">L9-AH9</f>
        <v>914.0333333333333</v>
      </c>
      <c r="AJ9" s="102"/>
      <c r="AK9" s="106"/>
      <c r="AL9" s="109"/>
      <c r="AM9" s="65"/>
      <c r="AN9" s="35"/>
      <c r="AO9" s="35"/>
      <c r="AP9" s="35"/>
      <c r="AQ9" s="35"/>
      <c r="AR9" s="35"/>
      <c r="AS9" s="35"/>
      <c r="AT9" s="35"/>
      <c r="AU9" s="35"/>
      <c r="AV9" s="35"/>
      <c r="AW9" s="35"/>
    </row>
    <row r="10" spans="1:49" x14ac:dyDescent="0.2">
      <c r="A10" s="26">
        <f>SUM(A9+1)</f>
        <v>2</v>
      </c>
      <c r="B10" s="29" t="s">
        <v>45</v>
      </c>
      <c r="C10" s="17"/>
      <c r="D10" s="117" t="s">
        <v>209</v>
      </c>
      <c r="E10" s="117" t="s">
        <v>83</v>
      </c>
      <c r="F10" s="20" t="s">
        <v>105</v>
      </c>
      <c r="G10" s="20" t="s">
        <v>152</v>
      </c>
      <c r="H10" s="93">
        <v>2007</v>
      </c>
      <c r="I10" s="93">
        <v>2006</v>
      </c>
      <c r="J10" s="93">
        <v>2007</v>
      </c>
      <c r="K10" s="94">
        <f>VLOOKUP(H10,Letnice!$A$2:$B$7,2,FALSE)+VLOOKUP(I10,Letnice!$A$2:$B$7,2,FALSE)+VLOOKUP(J10,Letnice!$A$2:$B$7,2,FALSE)</f>
        <v>31</v>
      </c>
      <c r="L10" s="95">
        <f>VLOOKUP(K10,Letnice!$A$16:$B$28,2,FALSE)</f>
        <v>1001</v>
      </c>
      <c r="M10" s="23">
        <v>0.37916666666666665</v>
      </c>
      <c r="N10" s="75">
        <v>0</v>
      </c>
      <c r="O10" s="22">
        <v>19.8</v>
      </c>
      <c r="P10" s="11">
        <v>0</v>
      </c>
      <c r="Q10" s="23"/>
      <c r="R10" s="75">
        <v>0</v>
      </c>
      <c r="S10" s="71">
        <v>3</v>
      </c>
      <c r="T10" s="72">
        <v>13</v>
      </c>
      <c r="U10" s="22">
        <v>26.61</v>
      </c>
      <c r="V10" s="11">
        <v>0</v>
      </c>
      <c r="W10" s="71">
        <v>1</v>
      </c>
      <c r="X10" s="72">
        <v>40</v>
      </c>
      <c r="Y10" s="11">
        <v>0</v>
      </c>
      <c r="Z10" s="71">
        <v>1</v>
      </c>
      <c r="AA10" s="72">
        <v>29</v>
      </c>
      <c r="AB10" s="11">
        <v>0</v>
      </c>
      <c r="AC10" s="23">
        <v>0.40028935185185183</v>
      </c>
      <c r="AD10" s="113"/>
      <c r="AE10" s="23">
        <f t="shared" si="0"/>
        <v>4.4212962962962964E-3</v>
      </c>
      <c r="AF10" s="15">
        <f t="shared" si="1"/>
        <v>1.6701388888888877E-2</v>
      </c>
      <c r="AG10" s="27">
        <f t="shared" si="2"/>
        <v>48.1</v>
      </c>
      <c r="AH10" s="27">
        <f t="shared" si="3"/>
        <v>94.509999999999991</v>
      </c>
      <c r="AI10" s="7">
        <f t="shared" si="4"/>
        <v>906.49</v>
      </c>
      <c r="AJ10" s="102"/>
      <c r="AK10" s="106"/>
      <c r="AL10" s="109"/>
      <c r="AM10" s="65"/>
      <c r="AN10" s="35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49" x14ac:dyDescent="0.2">
      <c r="A11" s="26">
        <f t="shared" ref="A11:A21" si="5">SUM(A10+1)</f>
        <v>3</v>
      </c>
      <c r="B11" s="29" t="s">
        <v>45</v>
      </c>
      <c r="C11" s="17"/>
      <c r="D11" s="117" t="s">
        <v>77</v>
      </c>
      <c r="E11" s="117" t="s">
        <v>78</v>
      </c>
      <c r="F11" s="20" t="s">
        <v>105</v>
      </c>
      <c r="G11" s="20" t="s">
        <v>145</v>
      </c>
      <c r="H11" s="93">
        <v>2006</v>
      </c>
      <c r="I11" s="93">
        <v>2007</v>
      </c>
      <c r="J11" s="93">
        <v>2006</v>
      </c>
      <c r="K11" s="94">
        <f>VLOOKUP(H11,Letnice!$A$2:$B$7,2,FALSE)+VLOOKUP(I11,Letnice!$A$2:$B$7,2,FALSE)+VLOOKUP(J11,Letnice!$A$2:$B$7,2,FALSE)</f>
        <v>32</v>
      </c>
      <c r="L11" s="95">
        <f>VLOOKUP(K11,Letnice!$A$16:$B$28,2,FALSE)</f>
        <v>1001</v>
      </c>
      <c r="M11" s="23">
        <v>0.4916666666666667</v>
      </c>
      <c r="N11" s="75"/>
      <c r="O11" s="22">
        <v>17.7</v>
      </c>
      <c r="P11" s="11">
        <v>5</v>
      </c>
      <c r="Q11" s="23"/>
      <c r="R11" s="75">
        <v>0</v>
      </c>
      <c r="S11" s="71">
        <v>3</v>
      </c>
      <c r="T11" s="72">
        <v>46</v>
      </c>
      <c r="U11" s="22">
        <v>23.7</v>
      </c>
      <c r="V11" s="11">
        <v>5</v>
      </c>
      <c r="W11" s="71">
        <v>1</v>
      </c>
      <c r="X11" s="72">
        <v>46</v>
      </c>
      <c r="Y11" s="11">
        <v>0</v>
      </c>
      <c r="Z11" s="71">
        <v>1</v>
      </c>
      <c r="AA11" s="72">
        <v>21</v>
      </c>
      <c r="AB11" s="11">
        <v>2</v>
      </c>
      <c r="AC11" s="23">
        <v>0.51268518518518513</v>
      </c>
      <c r="AD11" s="113"/>
      <c r="AE11" s="23">
        <f t="shared" si="0"/>
        <v>4.7800925925925919E-3</v>
      </c>
      <c r="AF11" s="15">
        <f t="shared" si="1"/>
        <v>1.6238425925925844E-2</v>
      </c>
      <c r="AG11" s="27">
        <f t="shared" si="2"/>
        <v>46.766666666666666</v>
      </c>
      <c r="AH11" s="27">
        <f t="shared" si="3"/>
        <v>100.16666666666666</v>
      </c>
      <c r="AI11" s="7">
        <f t="shared" si="4"/>
        <v>900.83333333333337</v>
      </c>
      <c r="AJ11" s="102"/>
      <c r="AK11" s="106"/>
      <c r="AL11" s="109"/>
      <c r="AM11" s="65"/>
      <c r="AN11" s="35"/>
      <c r="AO11" s="35"/>
      <c r="AP11" s="35"/>
      <c r="AQ11" s="35"/>
      <c r="AR11" s="35"/>
      <c r="AS11" s="35"/>
      <c r="AT11" s="35"/>
      <c r="AU11" s="35"/>
      <c r="AV11" s="35"/>
      <c r="AW11" s="35"/>
    </row>
    <row r="12" spans="1:49" x14ac:dyDescent="0.2">
      <c r="A12" s="26">
        <f t="shared" si="5"/>
        <v>4</v>
      </c>
      <c r="B12" s="29" t="s">
        <v>45</v>
      </c>
      <c r="C12" s="17"/>
      <c r="D12" s="117" t="s">
        <v>90</v>
      </c>
      <c r="E12" s="117" t="s">
        <v>91</v>
      </c>
      <c r="F12" s="20" t="s">
        <v>105</v>
      </c>
      <c r="G12" s="20" t="s">
        <v>151</v>
      </c>
      <c r="H12" s="93">
        <v>2007</v>
      </c>
      <c r="I12" s="93">
        <v>2007</v>
      </c>
      <c r="J12" s="93">
        <v>2006</v>
      </c>
      <c r="K12" s="94">
        <f>VLOOKUP(H12,Letnice!$A$2:$B$7,2,FALSE)+VLOOKUP(I12,Letnice!$A$2:$B$7,2,FALSE)+VLOOKUP(J12,Letnice!$A$2:$B$7,2,FALSE)</f>
        <v>31</v>
      </c>
      <c r="L12" s="95">
        <f>VLOOKUP(K12,Letnice!$A$16:$B$28,2,FALSE)</f>
        <v>1001</v>
      </c>
      <c r="M12" s="23">
        <v>0.41875000000000001</v>
      </c>
      <c r="N12" s="75">
        <v>0</v>
      </c>
      <c r="O12" s="22">
        <v>15.3</v>
      </c>
      <c r="P12" s="11">
        <v>10</v>
      </c>
      <c r="Q12" s="23"/>
      <c r="R12" s="75">
        <v>0</v>
      </c>
      <c r="S12" s="71">
        <v>2</v>
      </c>
      <c r="T12" s="72">
        <v>6</v>
      </c>
      <c r="U12" s="22">
        <v>24.5</v>
      </c>
      <c r="V12" s="11">
        <v>0</v>
      </c>
      <c r="W12" s="71">
        <v>1</v>
      </c>
      <c r="X12" s="72">
        <v>32</v>
      </c>
      <c r="Y12" s="11">
        <v>0</v>
      </c>
      <c r="Z12" s="71">
        <v>1</v>
      </c>
      <c r="AA12" s="72">
        <v>18</v>
      </c>
      <c r="AB12" s="11">
        <v>0</v>
      </c>
      <c r="AC12" s="23">
        <v>0.44086805555555553</v>
      </c>
      <c r="AD12" s="113"/>
      <c r="AE12" s="23">
        <f t="shared" si="0"/>
        <v>3.425925925925926E-3</v>
      </c>
      <c r="AF12" s="15">
        <f t="shared" si="1"/>
        <v>1.869212962962959E-2</v>
      </c>
      <c r="AG12" s="27">
        <f t="shared" si="2"/>
        <v>53.833333333333336</v>
      </c>
      <c r="AH12" s="27">
        <f t="shared" si="3"/>
        <v>103.63333333333333</v>
      </c>
      <c r="AI12" s="7">
        <f t="shared" si="4"/>
        <v>897.36666666666667</v>
      </c>
      <c r="AJ12" s="102"/>
      <c r="AK12" s="106"/>
      <c r="AL12" s="109"/>
      <c r="AM12" s="6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49" x14ac:dyDescent="0.2">
      <c r="A13" s="26">
        <f t="shared" si="5"/>
        <v>5</v>
      </c>
      <c r="B13" s="29" t="s">
        <v>45</v>
      </c>
      <c r="C13" s="17"/>
      <c r="D13" s="117" t="s">
        <v>212</v>
      </c>
      <c r="E13" s="117" t="s">
        <v>70</v>
      </c>
      <c r="F13" s="20" t="s">
        <v>105</v>
      </c>
      <c r="G13" s="20" t="s">
        <v>213</v>
      </c>
      <c r="H13" s="93">
        <v>2009</v>
      </c>
      <c r="I13" s="93">
        <v>2009</v>
      </c>
      <c r="J13" s="93">
        <v>2009</v>
      </c>
      <c r="K13" s="94">
        <f>VLOOKUP(H13,Letnice!$A$2:$B$7,2,FALSE)+VLOOKUP(I13,Letnice!$A$2:$B$7,2,FALSE)+VLOOKUP(J13,Letnice!$A$2:$B$7,2,FALSE)</f>
        <v>24</v>
      </c>
      <c r="L13" s="95">
        <f>VLOOKUP(K13,Letnice!$A$16:$B$28,2,FALSE)</f>
        <v>1003</v>
      </c>
      <c r="M13" s="23">
        <v>0.48333333333333334</v>
      </c>
      <c r="N13" s="75"/>
      <c r="O13" s="22">
        <v>21.8</v>
      </c>
      <c r="P13" s="11">
        <v>2</v>
      </c>
      <c r="Q13" s="23"/>
      <c r="R13" s="75">
        <v>0</v>
      </c>
      <c r="S13" s="71">
        <v>2</v>
      </c>
      <c r="T13" s="72">
        <v>39</v>
      </c>
      <c r="U13" s="22">
        <v>21.1</v>
      </c>
      <c r="V13" s="11">
        <v>10</v>
      </c>
      <c r="W13" s="71">
        <v>3</v>
      </c>
      <c r="X13" s="72">
        <v>59</v>
      </c>
      <c r="Y13" s="11">
        <v>5</v>
      </c>
      <c r="Z13" s="71">
        <v>2</v>
      </c>
      <c r="AA13" s="72">
        <v>9</v>
      </c>
      <c r="AB13" s="11">
        <v>2</v>
      </c>
      <c r="AC13" s="23">
        <v>0.50620370370370371</v>
      </c>
      <c r="AD13" s="113"/>
      <c r="AE13" s="23">
        <f t="shared" si="0"/>
        <v>6.0995370370370361E-3</v>
      </c>
      <c r="AF13" s="15">
        <f t="shared" si="1"/>
        <v>1.6770833333333339E-2</v>
      </c>
      <c r="AG13" s="27">
        <f t="shared" si="2"/>
        <v>48.3</v>
      </c>
      <c r="AH13" s="27">
        <f t="shared" si="3"/>
        <v>110.2</v>
      </c>
      <c r="AI13" s="7">
        <f t="shared" si="4"/>
        <v>892.8</v>
      </c>
      <c r="AJ13" s="102"/>
      <c r="AK13" s="106"/>
      <c r="AL13" s="109"/>
      <c r="AM13" s="6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49" ht="13.5" customHeight="1" x14ac:dyDescent="0.2">
      <c r="A14" s="26">
        <f t="shared" si="5"/>
        <v>6</v>
      </c>
      <c r="B14" s="29" t="s">
        <v>45</v>
      </c>
      <c r="C14" s="17"/>
      <c r="D14" s="117" t="s">
        <v>88</v>
      </c>
      <c r="E14" s="117" t="s">
        <v>87</v>
      </c>
      <c r="F14" s="20" t="s">
        <v>105</v>
      </c>
      <c r="G14" s="20" t="s">
        <v>150</v>
      </c>
      <c r="H14" s="93">
        <v>2008</v>
      </c>
      <c r="I14" s="93">
        <v>2010</v>
      </c>
      <c r="J14" s="93">
        <v>2009</v>
      </c>
      <c r="K14" s="94">
        <f>VLOOKUP(H14,Letnice!$A$2:$B$7,2,FALSE)+VLOOKUP(I14,Letnice!$A$2:$B$7,2,FALSE)+VLOOKUP(J14,Letnice!$A$2:$B$7,2,FALSE)</f>
        <v>24</v>
      </c>
      <c r="L14" s="95">
        <f>VLOOKUP(K14,Letnice!$A$16:$B$28,2,FALSE)</f>
        <v>1003</v>
      </c>
      <c r="M14" s="23">
        <v>0.47291666666666665</v>
      </c>
      <c r="N14" s="75"/>
      <c r="O14" s="22">
        <v>19.100000000000001</v>
      </c>
      <c r="P14" s="11">
        <v>10</v>
      </c>
      <c r="Q14" s="23"/>
      <c r="R14" s="75">
        <v>0</v>
      </c>
      <c r="S14" s="71">
        <v>2</v>
      </c>
      <c r="T14" s="72">
        <v>21</v>
      </c>
      <c r="U14" s="22">
        <v>25.1</v>
      </c>
      <c r="V14" s="11">
        <v>15</v>
      </c>
      <c r="W14" s="71">
        <v>1</v>
      </c>
      <c r="X14" s="72">
        <v>28</v>
      </c>
      <c r="Y14" s="11">
        <v>0</v>
      </c>
      <c r="Z14" s="71">
        <v>1</v>
      </c>
      <c r="AA14" s="72">
        <v>31</v>
      </c>
      <c r="AB14" s="11">
        <v>2</v>
      </c>
      <c r="AC14" s="23">
        <v>0.49171296296296302</v>
      </c>
      <c r="AD14" s="113"/>
      <c r="AE14" s="23">
        <f t="shared" si="0"/>
        <v>3.7037037037037034E-3</v>
      </c>
      <c r="AF14" s="15">
        <f t="shared" si="1"/>
        <v>1.5092592592592663E-2</v>
      </c>
      <c r="AG14" s="27">
        <f t="shared" si="2"/>
        <v>43.466666666666669</v>
      </c>
      <c r="AH14" s="27">
        <f t="shared" si="3"/>
        <v>114.66666666666667</v>
      </c>
      <c r="AI14" s="7">
        <f t="shared" si="4"/>
        <v>888.33333333333337</v>
      </c>
      <c r="AJ14" s="102"/>
      <c r="AK14" s="106"/>
      <c r="AL14" s="109"/>
      <c r="AM14" s="6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" x14ac:dyDescent="0.2">
      <c r="A15" s="26">
        <f t="shared" si="5"/>
        <v>7</v>
      </c>
      <c r="B15" s="29" t="s">
        <v>45</v>
      </c>
      <c r="C15" s="17"/>
      <c r="D15" s="117" t="s">
        <v>210</v>
      </c>
      <c r="E15" s="117" t="s">
        <v>83</v>
      </c>
      <c r="F15" s="20" t="s">
        <v>105</v>
      </c>
      <c r="G15" s="20" t="s">
        <v>153</v>
      </c>
      <c r="H15" s="93">
        <v>2006</v>
      </c>
      <c r="I15" s="93">
        <v>2008</v>
      </c>
      <c r="J15" s="93">
        <v>2008</v>
      </c>
      <c r="K15" s="94">
        <f>VLOOKUP(H15,Letnice!$A$2:$B$7,2,FALSE)+VLOOKUP(I15,Letnice!$A$2:$B$7,2,FALSE)+VLOOKUP(J15,Letnice!$A$2:$B$7,2,FALSE)</f>
        <v>29</v>
      </c>
      <c r="L15" s="95">
        <f>VLOOKUP(K15,Letnice!$A$16:$B$28,2,FALSE)</f>
        <v>1002</v>
      </c>
      <c r="M15" s="23">
        <v>0.41041666666666665</v>
      </c>
      <c r="N15" s="75">
        <v>0</v>
      </c>
      <c r="O15" s="22">
        <v>24.1</v>
      </c>
      <c r="P15" s="11">
        <v>0</v>
      </c>
      <c r="Q15" s="23"/>
      <c r="R15" s="75">
        <v>0</v>
      </c>
      <c r="S15" s="71">
        <v>2</v>
      </c>
      <c r="T15" s="72">
        <v>3</v>
      </c>
      <c r="U15" s="22">
        <v>21.75</v>
      </c>
      <c r="V15" s="11">
        <v>5</v>
      </c>
      <c r="W15" s="71">
        <v>1</v>
      </c>
      <c r="X15" s="72">
        <v>24</v>
      </c>
      <c r="Y15" s="11">
        <v>0</v>
      </c>
      <c r="Z15" s="71">
        <v>3</v>
      </c>
      <c r="AA15" s="72">
        <v>43</v>
      </c>
      <c r="AB15" s="11">
        <v>0</v>
      </c>
      <c r="AC15" s="23">
        <v>0.43739583333333337</v>
      </c>
      <c r="AD15" s="113"/>
      <c r="AE15" s="23">
        <f t="shared" si="0"/>
        <v>4.9768518518518521E-3</v>
      </c>
      <c r="AF15" s="15">
        <f t="shared" si="1"/>
        <v>2.200231481481487E-2</v>
      </c>
      <c r="AG15" s="27">
        <f t="shared" si="2"/>
        <v>63.366666666666667</v>
      </c>
      <c r="AH15" s="27">
        <f t="shared" si="3"/>
        <v>114.21666666666667</v>
      </c>
      <c r="AI15" s="7">
        <f t="shared" si="4"/>
        <v>887.7833333333333</v>
      </c>
      <c r="AJ15" s="102"/>
      <c r="AK15" s="106"/>
      <c r="AL15" s="109"/>
      <c r="AM15" s="6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" x14ac:dyDescent="0.2">
      <c r="A16" s="26">
        <f t="shared" si="5"/>
        <v>8</v>
      </c>
      <c r="B16" s="29" t="s">
        <v>45</v>
      </c>
      <c r="C16" s="17"/>
      <c r="D16" s="117" t="s">
        <v>108</v>
      </c>
      <c r="E16" s="117" t="s">
        <v>80</v>
      </c>
      <c r="F16" s="20" t="s">
        <v>105</v>
      </c>
      <c r="G16" s="20" t="s">
        <v>146</v>
      </c>
      <c r="H16" s="93">
        <v>2006</v>
      </c>
      <c r="I16" s="93">
        <v>2006</v>
      </c>
      <c r="J16" s="93">
        <v>2007</v>
      </c>
      <c r="K16" s="94">
        <f>VLOOKUP(H16,Letnice!$A$2:$B$7,2,FALSE)+VLOOKUP(I16,Letnice!$A$2:$B$7,2,FALSE)+VLOOKUP(J16,Letnice!$A$2:$B$7,2,FALSE)</f>
        <v>32</v>
      </c>
      <c r="L16" s="95">
        <f>VLOOKUP(K16,Letnice!$A$16:$B$28,2,FALSE)</f>
        <v>1001</v>
      </c>
      <c r="M16" s="23">
        <v>0.46249999999999997</v>
      </c>
      <c r="N16" s="75"/>
      <c r="O16" s="22">
        <v>27.9</v>
      </c>
      <c r="P16" s="11">
        <v>0</v>
      </c>
      <c r="Q16" s="23"/>
      <c r="R16" s="75">
        <v>0</v>
      </c>
      <c r="S16" s="71">
        <v>3</v>
      </c>
      <c r="T16" s="72">
        <v>48</v>
      </c>
      <c r="U16" s="22">
        <v>22.1</v>
      </c>
      <c r="V16" s="11">
        <v>0</v>
      </c>
      <c r="W16" s="71">
        <v>1</v>
      </c>
      <c r="X16" s="72">
        <v>46</v>
      </c>
      <c r="Y16" s="11">
        <v>0</v>
      </c>
      <c r="Z16" s="71">
        <v>2</v>
      </c>
      <c r="AA16" s="72">
        <v>25</v>
      </c>
      <c r="AB16" s="11">
        <v>0</v>
      </c>
      <c r="AC16" s="23">
        <v>0.49623842592592587</v>
      </c>
      <c r="AD16" s="113"/>
      <c r="AE16" s="23">
        <f t="shared" si="0"/>
        <v>5.5439814814814822E-3</v>
      </c>
      <c r="AF16" s="15">
        <f t="shared" si="1"/>
        <v>2.8194444444444425E-2</v>
      </c>
      <c r="AG16" s="27">
        <f t="shared" si="2"/>
        <v>81.2</v>
      </c>
      <c r="AH16" s="27">
        <f t="shared" si="3"/>
        <v>131.19999999999999</v>
      </c>
      <c r="AI16" s="7">
        <f t="shared" si="4"/>
        <v>869.8</v>
      </c>
      <c r="AJ16" s="102"/>
      <c r="AK16" s="106"/>
      <c r="AL16" s="109"/>
      <c r="AM16" s="6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49" x14ac:dyDescent="0.2">
      <c r="A17" s="26">
        <f t="shared" si="5"/>
        <v>9</v>
      </c>
      <c r="B17" s="29" t="s">
        <v>45</v>
      </c>
      <c r="C17" s="17"/>
      <c r="D17" s="117" t="s">
        <v>69</v>
      </c>
      <c r="E17" s="117" t="s">
        <v>70</v>
      </c>
      <c r="F17" s="20" t="s">
        <v>105</v>
      </c>
      <c r="G17" s="20" t="s">
        <v>211</v>
      </c>
      <c r="H17" s="93">
        <v>2007</v>
      </c>
      <c r="I17" s="93">
        <v>2007</v>
      </c>
      <c r="J17" s="93">
        <v>2007</v>
      </c>
      <c r="K17" s="94">
        <f>VLOOKUP(H17,Letnice!$A$2:$B$7,2,FALSE)+VLOOKUP(I17,Letnice!$A$2:$B$7,2,FALSE)+VLOOKUP(J17,Letnice!$A$2:$B$7,2,FALSE)</f>
        <v>30</v>
      </c>
      <c r="L17" s="95">
        <f>VLOOKUP(K17,Letnice!$A$16:$B$28,2,FALSE)</f>
        <v>1001</v>
      </c>
      <c r="M17" s="23">
        <v>0.43124999999999997</v>
      </c>
      <c r="N17" s="75"/>
      <c r="O17" s="22">
        <v>19</v>
      </c>
      <c r="P17" s="11">
        <v>0</v>
      </c>
      <c r="Q17" s="23"/>
      <c r="R17" s="75">
        <v>0</v>
      </c>
      <c r="S17" s="71">
        <v>3</v>
      </c>
      <c r="T17" s="72">
        <v>20</v>
      </c>
      <c r="U17" s="22">
        <v>18.600000000000001</v>
      </c>
      <c r="V17" s="11">
        <v>0</v>
      </c>
      <c r="W17" s="71">
        <v>5</v>
      </c>
      <c r="X17" s="72">
        <v>41</v>
      </c>
      <c r="Y17" s="11">
        <v>15</v>
      </c>
      <c r="Z17" s="71">
        <v>1</v>
      </c>
      <c r="AA17" s="72">
        <v>31</v>
      </c>
      <c r="AB17" s="11">
        <v>0</v>
      </c>
      <c r="AC17" s="23">
        <v>0.46684027777777781</v>
      </c>
      <c r="AD17" s="113"/>
      <c r="AE17" s="23">
        <f t="shared" si="0"/>
        <v>7.3148148148148148E-3</v>
      </c>
      <c r="AF17" s="15">
        <f t="shared" si="1"/>
        <v>2.827546296296303E-2</v>
      </c>
      <c r="AG17" s="27">
        <f t="shared" si="2"/>
        <v>81.433333333333337</v>
      </c>
      <c r="AH17" s="27">
        <f t="shared" si="3"/>
        <v>134.03333333333333</v>
      </c>
      <c r="AI17" s="7">
        <f t="shared" si="4"/>
        <v>866.9666666666667</v>
      </c>
      <c r="AJ17" s="102"/>
      <c r="AK17" s="106"/>
      <c r="AL17" s="109"/>
      <c r="AM17" s="6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49" x14ac:dyDescent="0.2">
      <c r="A18" s="26">
        <f t="shared" si="5"/>
        <v>10</v>
      </c>
      <c r="B18" s="29" t="s">
        <v>45</v>
      </c>
      <c r="C18" s="17"/>
      <c r="D18" s="117" t="s">
        <v>85</v>
      </c>
      <c r="E18" s="117" t="s">
        <v>70</v>
      </c>
      <c r="F18" s="20" t="s">
        <v>105</v>
      </c>
      <c r="G18" s="20" t="s">
        <v>148</v>
      </c>
      <c r="H18" s="93">
        <v>2006</v>
      </c>
      <c r="I18" s="93">
        <v>2009</v>
      </c>
      <c r="J18" s="93">
        <v>2008</v>
      </c>
      <c r="K18" s="94">
        <f>VLOOKUP(H18,Letnice!$A$2:$B$7,2,FALSE)+VLOOKUP(I18,Letnice!$A$2:$B$7,2,FALSE)+VLOOKUP(J18,Letnice!$A$2:$B$7,2,FALSE)</f>
        <v>28</v>
      </c>
      <c r="L18" s="95">
        <f>VLOOKUP(K18,Letnice!$A$16:$B$28,2,FALSE)</f>
        <v>1002</v>
      </c>
      <c r="M18" s="23">
        <v>0.43541666666666662</v>
      </c>
      <c r="N18" s="75">
        <v>0</v>
      </c>
      <c r="O18" s="22">
        <v>16.5</v>
      </c>
      <c r="P18" s="11">
        <v>5</v>
      </c>
      <c r="Q18" s="23"/>
      <c r="R18" s="75">
        <v>0</v>
      </c>
      <c r="S18" s="71">
        <v>3</v>
      </c>
      <c r="T18" s="72">
        <v>14</v>
      </c>
      <c r="U18" s="22">
        <v>18.100000000000001</v>
      </c>
      <c r="V18" s="11">
        <v>15</v>
      </c>
      <c r="W18" s="71">
        <v>2</v>
      </c>
      <c r="X18" s="72">
        <v>33</v>
      </c>
      <c r="Y18" s="11">
        <v>0</v>
      </c>
      <c r="Z18" s="71">
        <v>2</v>
      </c>
      <c r="AA18" s="72">
        <v>55</v>
      </c>
      <c r="AB18" s="11">
        <v>0</v>
      </c>
      <c r="AC18" s="23">
        <v>0.46991898148148148</v>
      </c>
      <c r="AD18" s="113"/>
      <c r="AE18" s="23">
        <f t="shared" si="0"/>
        <v>6.0416666666666665E-3</v>
      </c>
      <c r="AF18" s="15">
        <f t="shared" si="1"/>
        <v>2.8460648148148193E-2</v>
      </c>
      <c r="AG18" s="27">
        <f t="shared" si="2"/>
        <v>81.966666666666669</v>
      </c>
      <c r="AH18" s="27">
        <f t="shared" si="3"/>
        <v>136.56666666666666</v>
      </c>
      <c r="AI18" s="7">
        <f t="shared" si="4"/>
        <v>865.43333333333339</v>
      </c>
      <c r="AJ18" s="102"/>
      <c r="AK18" s="106"/>
      <c r="AL18" s="109"/>
      <c r="AM18" s="6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49" x14ac:dyDescent="0.2">
      <c r="A19" s="26">
        <f t="shared" si="5"/>
        <v>11</v>
      </c>
      <c r="B19" s="29" t="s">
        <v>45</v>
      </c>
      <c r="C19" s="17"/>
      <c r="D19" s="117" t="s">
        <v>84</v>
      </c>
      <c r="E19" s="117" t="s">
        <v>70</v>
      </c>
      <c r="F19" s="20" t="s">
        <v>105</v>
      </c>
      <c r="G19" s="20" t="s">
        <v>147</v>
      </c>
      <c r="H19" s="93">
        <v>2010</v>
      </c>
      <c r="I19" s="93">
        <v>2009</v>
      </c>
      <c r="J19" s="93">
        <v>2010</v>
      </c>
      <c r="K19" s="94">
        <f>VLOOKUP(H19,Letnice!$A$2:$B$7,2,FALSE)+VLOOKUP(I19,Letnice!$A$2:$B$7,2,FALSE)+VLOOKUP(J19,Letnice!$A$2:$B$7,2,FALSE)</f>
        <v>22</v>
      </c>
      <c r="L19" s="95">
        <f>VLOOKUP(K19,Letnice!$A$16:$B$28,2,FALSE)</f>
        <v>1005</v>
      </c>
      <c r="M19" s="23">
        <v>0.39999999999999997</v>
      </c>
      <c r="N19" s="75">
        <v>0</v>
      </c>
      <c r="O19" s="22">
        <v>24</v>
      </c>
      <c r="P19" s="11">
        <v>5</v>
      </c>
      <c r="Q19" s="23"/>
      <c r="R19" s="75">
        <v>0</v>
      </c>
      <c r="S19" s="71">
        <v>3</v>
      </c>
      <c r="T19" s="72">
        <v>52</v>
      </c>
      <c r="U19" s="22">
        <v>24.75</v>
      </c>
      <c r="V19" s="11">
        <v>15</v>
      </c>
      <c r="W19" s="71">
        <v>2</v>
      </c>
      <c r="X19" s="72">
        <v>30</v>
      </c>
      <c r="Y19" s="11">
        <v>5</v>
      </c>
      <c r="Z19" s="71">
        <v>3</v>
      </c>
      <c r="AA19" s="72">
        <v>23</v>
      </c>
      <c r="AB19" s="11">
        <v>6</v>
      </c>
      <c r="AC19" s="23">
        <v>0.42928240740740736</v>
      </c>
      <c r="AD19" s="113"/>
      <c r="AE19" s="23">
        <f t="shared" si="0"/>
        <v>6.7708333333333336E-3</v>
      </c>
      <c r="AF19" s="15">
        <f t="shared" si="1"/>
        <v>2.2511574074074062E-2</v>
      </c>
      <c r="AG19" s="27">
        <f t="shared" si="2"/>
        <v>64.833333333333329</v>
      </c>
      <c r="AH19" s="27">
        <f t="shared" si="3"/>
        <v>144.58333333333331</v>
      </c>
      <c r="AI19" s="7">
        <f t="shared" si="4"/>
        <v>860.41666666666674</v>
      </c>
      <c r="AJ19" s="102"/>
      <c r="AK19" s="106"/>
      <c r="AL19" s="109"/>
      <c r="AM19" s="6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49" x14ac:dyDescent="0.2">
      <c r="A20" s="26">
        <f t="shared" si="5"/>
        <v>12</v>
      </c>
      <c r="B20" s="29" t="s">
        <v>45</v>
      </c>
      <c r="C20" s="17"/>
      <c r="D20" s="117" t="s">
        <v>112</v>
      </c>
      <c r="E20" s="117" t="s">
        <v>104</v>
      </c>
      <c r="F20" s="20" t="s">
        <v>105</v>
      </c>
      <c r="G20" s="20" t="s">
        <v>154</v>
      </c>
      <c r="H20" s="93">
        <v>2006</v>
      </c>
      <c r="I20" s="93">
        <v>2009</v>
      </c>
      <c r="J20" s="93">
        <v>2010</v>
      </c>
      <c r="K20" s="94">
        <f>VLOOKUP(H20,Letnice!$A$2:$B$7,2,FALSE)+VLOOKUP(I20,Letnice!$A$2:$B$7,2,FALSE)+VLOOKUP(J20,Letnice!$A$2:$B$7,2,FALSE)</f>
        <v>26</v>
      </c>
      <c r="L20" s="95">
        <f>VLOOKUP(K20,Letnice!$A$16:$B$28,2,FALSE)</f>
        <v>1003</v>
      </c>
      <c r="M20" s="23">
        <v>0.44375000000000003</v>
      </c>
      <c r="N20" s="75"/>
      <c r="O20" s="22">
        <v>18.600000000000001</v>
      </c>
      <c r="P20" s="11">
        <v>0</v>
      </c>
      <c r="Q20" s="23"/>
      <c r="R20" s="75">
        <v>0</v>
      </c>
      <c r="S20" s="71">
        <v>1</v>
      </c>
      <c r="T20" s="72">
        <v>54</v>
      </c>
      <c r="U20" s="22">
        <v>22.5</v>
      </c>
      <c r="V20" s="11">
        <v>0</v>
      </c>
      <c r="W20" s="71">
        <v>1</v>
      </c>
      <c r="X20" s="72">
        <v>14</v>
      </c>
      <c r="Y20" s="11">
        <v>0</v>
      </c>
      <c r="Z20" s="71">
        <v>2</v>
      </c>
      <c r="AA20" s="72">
        <v>50</v>
      </c>
      <c r="AB20" s="11">
        <v>0</v>
      </c>
      <c r="AC20" s="23">
        <v>0.48320601851851852</v>
      </c>
      <c r="AD20" s="113"/>
      <c r="AE20" s="23">
        <f t="shared" si="0"/>
        <v>4.1435185185185186E-3</v>
      </c>
      <c r="AF20" s="15">
        <f t="shared" si="1"/>
        <v>3.5312499999999969E-2</v>
      </c>
      <c r="AG20" s="27">
        <f t="shared" si="2"/>
        <v>101.7</v>
      </c>
      <c r="AH20" s="27">
        <f t="shared" si="3"/>
        <v>142.80000000000001</v>
      </c>
      <c r="AI20" s="7">
        <f t="shared" si="4"/>
        <v>860.2</v>
      </c>
      <c r="AJ20" s="102"/>
      <c r="AK20" s="106"/>
      <c r="AL20" s="109"/>
      <c r="AM20" s="6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49" x14ac:dyDescent="0.2">
      <c r="A21" s="26">
        <f t="shared" si="5"/>
        <v>13</v>
      </c>
      <c r="B21" s="29" t="s">
        <v>45</v>
      </c>
      <c r="C21" s="28"/>
      <c r="D21" s="117" t="s">
        <v>116</v>
      </c>
      <c r="E21" s="117" t="s">
        <v>80</v>
      </c>
      <c r="F21" s="20" t="s">
        <v>105</v>
      </c>
      <c r="G21" s="20" t="s">
        <v>155</v>
      </c>
      <c r="H21" s="93">
        <v>2009</v>
      </c>
      <c r="I21" s="93">
        <v>2008</v>
      </c>
      <c r="J21" s="93">
        <v>2008</v>
      </c>
      <c r="K21" s="94">
        <f>VLOOKUP(H21,Letnice!$A$2:$B$7,2,FALSE)+VLOOKUP(I21,Letnice!$A$2:$B$7,2,FALSE)+VLOOKUP(J21,Letnice!$A$2:$B$7,2,FALSE)</f>
        <v>26</v>
      </c>
      <c r="L21" s="95">
        <f>VLOOKUP(K21,Letnice!$A$16:$B$28,2,FALSE)</f>
        <v>1003</v>
      </c>
      <c r="M21" s="23">
        <v>0.39166666666666666</v>
      </c>
      <c r="N21" s="75">
        <v>0</v>
      </c>
      <c r="O21" s="22">
        <v>29.6</v>
      </c>
      <c r="P21" s="11">
        <v>2</v>
      </c>
      <c r="Q21" s="23"/>
      <c r="R21" s="75">
        <v>0</v>
      </c>
      <c r="S21" s="71">
        <v>3</v>
      </c>
      <c r="T21" s="72">
        <v>32</v>
      </c>
      <c r="U21" s="22">
        <v>30.56</v>
      </c>
      <c r="V21" s="11">
        <v>22</v>
      </c>
      <c r="W21" s="71">
        <v>1</v>
      </c>
      <c r="X21" s="72">
        <v>40</v>
      </c>
      <c r="Y21" s="11">
        <v>0</v>
      </c>
      <c r="Z21" s="71">
        <v>1</v>
      </c>
      <c r="AA21" s="72">
        <v>47</v>
      </c>
      <c r="AB21" s="11">
        <v>2</v>
      </c>
      <c r="AC21" s="23">
        <v>0.42706018518518518</v>
      </c>
      <c r="AD21" s="113"/>
      <c r="AE21" s="23">
        <f t="shared" si="0"/>
        <v>4.8495370370370368E-3</v>
      </c>
      <c r="AF21" s="15">
        <f t="shared" si="1"/>
        <v>3.0543981481481481E-2</v>
      </c>
      <c r="AG21" s="27">
        <f t="shared" si="2"/>
        <v>87.966666666666669</v>
      </c>
      <c r="AH21" s="27">
        <f t="shared" si="3"/>
        <v>174.12666666666667</v>
      </c>
      <c r="AI21" s="7">
        <f t="shared" si="4"/>
        <v>828.87333333333333</v>
      </c>
      <c r="AJ21" s="102"/>
      <c r="AK21" s="106"/>
      <c r="AL21" s="109"/>
      <c r="AM21" s="6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49" x14ac:dyDescent="0.2">
      <c r="A22" s="35"/>
      <c r="B22" s="35"/>
      <c r="C22" s="35"/>
      <c r="D22" s="35"/>
      <c r="E22" s="35"/>
      <c r="F22" s="35"/>
      <c r="G22" s="35"/>
      <c r="H22" s="96"/>
      <c r="I22" s="96"/>
      <c r="J22" s="96"/>
      <c r="K22" s="96"/>
      <c r="L22" s="35"/>
      <c r="M22" s="61"/>
      <c r="N22" s="65"/>
      <c r="O22" s="35"/>
      <c r="P22" s="35"/>
      <c r="Q22" s="35"/>
      <c r="R22" s="65"/>
      <c r="S22" s="65"/>
      <c r="T22" s="65"/>
      <c r="U22" s="35"/>
      <c r="V22" s="35"/>
      <c r="W22" s="65"/>
      <c r="X22" s="65"/>
      <c r="Y22" s="35"/>
      <c r="Z22" s="65"/>
      <c r="AA22" s="65"/>
      <c r="AB22" s="35"/>
      <c r="AC22" s="61"/>
      <c r="AD22" s="61"/>
      <c r="AE22" s="61"/>
      <c r="AF22" s="35"/>
      <c r="AG22" s="35"/>
      <c r="AH22" s="35"/>
      <c r="AI22" s="35"/>
      <c r="AJ22" s="103"/>
      <c r="AK22" s="54"/>
      <c r="AL22" s="109"/>
      <c r="AM22" s="6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49" x14ac:dyDescent="0.2">
      <c r="A23" s="35" t="str">
        <f>Osnovni_podatki!A10</f>
        <v>Predsednik tekmovalnega odbora:</v>
      </c>
      <c r="B23" s="35"/>
      <c r="C23" s="35"/>
      <c r="D23" s="35"/>
      <c r="E23" s="35"/>
      <c r="F23" s="35"/>
      <c r="G23" s="35"/>
      <c r="H23" s="96"/>
      <c r="I23" s="96"/>
      <c r="J23" s="96"/>
      <c r="K23" s="96"/>
      <c r="L23" s="35"/>
      <c r="M23" s="61"/>
      <c r="N23" s="65" t="str">
        <f>Osnovni_podatki!A11</f>
        <v>Predsednik B komisije:</v>
      </c>
      <c r="O23" s="35"/>
      <c r="P23" s="35"/>
      <c r="Q23" s="35"/>
      <c r="R23" s="65"/>
      <c r="S23" s="65"/>
      <c r="T23" s="65"/>
      <c r="U23" s="35"/>
      <c r="V23" s="35"/>
      <c r="W23" s="65"/>
      <c r="X23" s="65"/>
      <c r="Y23" s="35"/>
      <c r="Z23" s="65"/>
      <c r="AA23" s="65"/>
      <c r="AB23" s="35"/>
      <c r="AC23" s="61"/>
      <c r="AD23" s="61"/>
      <c r="AE23" s="61"/>
      <c r="AF23" s="35"/>
      <c r="AG23" s="35"/>
      <c r="AH23" s="35"/>
      <c r="AI23" s="112" t="str">
        <f>Osnovni_podatki!A12</f>
        <v>Vodja tekmovanja:</v>
      </c>
      <c r="AJ23" s="103"/>
      <c r="AK23" s="54"/>
      <c r="AL23" s="109"/>
      <c r="AM23" s="6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49" x14ac:dyDescent="0.2">
      <c r="A24" s="35" t="str">
        <f>Osnovni_podatki!B10</f>
        <v>Jože FERČAK</v>
      </c>
      <c r="B24" s="35"/>
      <c r="C24" s="35"/>
      <c r="D24" s="35"/>
      <c r="E24" s="35"/>
      <c r="F24" s="35"/>
      <c r="G24" s="35"/>
      <c r="H24" s="96"/>
      <c r="I24" s="96"/>
      <c r="J24" s="96"/>
      <c r="K24" s="96"/>
      <c r="L24" s="35"/>
      <c r="M24" s="61"/>
      <c r="N24" s="65" t="str">
        <f>Osnovni_podatki!B11</f>
        <v>Ivan KASNIK</v>
      </c>
      <c r="O24" s="35"/>
      <c r="P24" s="35"/>
      <c r="Q24" s="35"/>
      <c r="R24" s="65"/>
      <c r="S24" s="65"/>
      <c r="T24" s="65"/>
      <c r="U24" s="35"/>
      <c r="V24" s="35"/>
      <c r="W24" s="65"/>
      <c r="X24" s="65"/>
      <c r="Y24" s="35"/>
      <c r="Z24" s="65"/>
      <c r="AA24" s="65"/>
      <c r="AB24" s="35"/>
      <c r="AC24" s="61"/>
      <c r="AD24" s="61"/>
      <c r="AE24" s="61"/>
      <c r="AF24" s="35"/>
      <c r="AG24" s="35"/>
      <c r="AH24" s="35"/>
      <c r="AI24" s="112" t="str">
        <f>Osnovni_podatki!B12</f>
        <v>Bojan LONČAR</v>
      </c>
      <c r="AJ24" s="103"/>
      <c r="AK24" s="54"/>
      <c r="AL24" s="109"/>
      <c r="AM24" s="6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x14ac:dyDescent="0.2">
      <c r="A25" s="35"/>
      <c r="B25" s="35"/>
      <c r="C25" s="35"/>
      <c r="D25" s="35"/>
      <c r="E25" s="35"/>
      <c r="F25" s="35"/>
      <c r="G25" s="35"/>
      <c r="H25" s="96"/>
      <c r="I25" s="96"/>
      <c r="J25" s="96"/>
      <c r="K25" s="96"/>
      <c r="L25" s="35"/>
      <c r="M25" s="61"/>
      <c r="N25" s="65"/>
      <c r="O25" s="35"/>
      <c r="P25" s="35"/>
      <c r="Q25" s="35"/>
      <c r="R25" s="65"/>
      <c r="S25" s="65"/>
      <c r="T25" s="65"/>
      <c r="U25" s="35"/>
      <c r="V25" s="35"/>
      <c r="W25" s="65"/>
      <c r="X25" s="65"/>
      <c r="Y25" s="35"/>
      <c r="Z25" s="65"/>
      <c r="AA25" s="65"/>
      <c r="AB25" s="35"/>
      <c r="AC25" s="61"/>
      <c r="AD25" s="61"/>
      <c r="AE25" s="61"/>
      <c r="AF25" s="35"/>
      <c r="AG25" s="35"/>
      <c r="AH25" s="35"/>
      <c r="AI25" s="35"/>
      <c r="AJ25" s="103"/>
      <c r="AK25" s="54"/>
      <c r="AL25" s="109"/>
      <c r="AM25" s="6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x14ac:dyDescent="0.2">
      <c r="A26" s="35"/>
      <c r="B26" s="35"/>
      <c r="C26" s="35"/>
      <c r="D26" s="35"/>
      <c r="E26" s="35"/>
      <c r="F26" s="35"/>
      <c r="G26" s="35"/>
      <c r="L26" s="35"/>
      <c r="M26" s="61"/>
      <c r="N26" s="65"/>
      <c r="O26" s="35"/>
      <c r="P26" s="35"/>
      <c r="Q26" s="35"/>
      <c r="R26" s="65"/>
      <c r="S26" s="65"/>
      <c r="T26" s="65"/>
      <c r="U26" s="35"/>
      <c r="V26" s="35"/>
      <c r="W26" s="65"/>
      <c r="X26" s="65"/>
      <c r="Y26" s="35"/>
      <c r="Z26" s="65"/>
      <c r="AA26" s="65"/>
      <c r="AB26" s="35"/>
      <c r="AC26" s="61"/>
      <c r="AD26" s="61"/>
      <c r="AE26" s="61"/>
      <c r="AF26" s="35"/>
      <c r="AG26" s="35"/>
      <c r="AH26" s="35"/>
      <c r="AI26" s="35"/>
      <c r="AJ26" s="103"/>
      <c r="AK26" s="54"/>
      <c r="AL26" s="109"/>
      <c r="AM26" s="6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">
      <c r="A27" s="35"/>
      <c r="B27" s="35"/>
      <c r="C27" s="35"/>
      <c r="D27" s="35"/>
      <c r="E27" s="35"/>
      <c r="F27" s="35"/>
      <c r="G27" s="35"/>
      <c r="L27" s="35"/>
      <c r="M27" s="61"/>
      <c r="N27" s="65"/>
      <c r="O27" s="35"/>
      <c r="P27" s="35"/>
      <c r="Q27" s="35"/>
      <c r="R27" s="65"/>
      <c r="S27" s="65"/>
      <c r="T27" s="65"/>
      <c r="U27" s="35"/>
      <c r="V27" s="35"/>
      <c r="W27" s="65"/>
      <c r="X27" s="65"/>
      <c r="Y27" s="35"/>
      <c r="Z27" s="65"/>
      <c r="AA27" s="65"/>
      <c r="AB27" s="35"/>
      <c r="AC27" s="61"/>
      <c r="AD27" s="61"/>
      <c r="AE27" s="61"/>
      <c r="AF27" s="35"/>
      <c r="AG27" s="35"/>
      <c r="AH27" s="35"/>
      <c r="AI27" s="35"/>
      <c r="AJ27" s="103"/>
      <c r="AK27" s="35"/>
      <c r="AL27" s="109"/>
      <c r="AM27" s="6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 x14ac:dyDescent="0.2">
      <c r="A28" s="35"/>
      <c r="B28" s="35"/>
      <c r="C28" s="35"/>
      <c r="D28" s="35"/>
      <c r="E28" s="35"/>
      <c r="F28" s="35"/>
      <c r="G28" s="35"/>
      <c r="L28" s="35"/>
      <c r="M28" s="61"/>
      <c r="N28" s="65"/>
      <c r="O28" s="35"/>
      <c r="P28" s="35"/>
      <c r="Q28" s="35"/>
      <c r="R28" s="65"/>
      <c r="S28" s="65"/>
      <c r="T28" s="65"/>
      <c r="U28" s="35"/>
      <c r="V28" s="35"/>
      <c r="W28" s="65"/>
      <c r="X28" s="65"/>
      <c r="Y28" s="35"/>
      <c r="Z28" s="65"/>
      <c r="AA28" s="65"/>
      <c r="AB28" s="35"/>
      <c r="AC28" s="61"/>
      <c r="AD28" s="61"/>
      <c r="AE28" s="61"/>
      <c r="AF28" s="35"/>
      <c r="AG28" s="35"/>
      <c r="AH28" s="35"/>
      <c r="AI28" s="35"/>
      <c r="AJ28" s="103"/>
      <c r="AK28" s="35"/>
      <c r="AL28" s="109"/>
      <c r="AM28" s="6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49" x14ac:dyDescent="0.2">
      <c r="A29" s="35"/>
      <c r="B29" s="35"/>
      <c r="C29" s="35"/>
      <c r="D29" s="35"/>
      <c r="E29" s="35"/>
      <c r="F29" s="35"/>
      <c r="G29" s="35"/>
      <c r="L29" s="35"/>
      <c r="M29" s="61"/>
      <c r="N29" s="65"/>
      <c r="O29" s="35"/>
      <c r="P29" s="35"/>
      <c r="Q29" s="35"/>
      <c r="R29" s="65"/>
      <c r="S29" s="65"/>
      <c r="T29" s="65"/>
      <c r="U29" s="55"/>
      <c r="V29" s="35"/>
      <c r="W29" s="65"/>
      <c r="X29" s="65"/>
      <c r="Y29" s="35"/>
      <c r="Z29" s="65"/>
      <c r="AA29" s="65"/>
      <c r="AB29" s="35"/>
      <c r="AC29" s="61"/>
      <c r="AD29" s="61"/>
      <c r="AE29" s="61"/>
      <c r="AF29" s="24"/>
      <c r="AG29" s="56"/>
      <c r="AH29" s="45"/>
      <c r="AI29" s="35"/>
      <c r="AJ29" s="103"/>
      <c r="AK29" s="35"/>
      <c r="AL29" s="109"/>
      <c r="AM29" s="6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x14ac:dyDescent="0.2">
      <c r="A30" s="35"/>
      <c r="B30" s="35"/>
      <c r="C30" s="35"/>
      <c r="D30" s="35"/>
      <c r="E30" s="35"/>
      <c r="F30" s="35"/>
      <c r="G30" s="35"/>
      <c r="L30" s="35"/>
      <c r="M30" s="61"/>
      <c r="N30" s="65"/>
      <c r="O30" s="35"/>
      <c r="P30" s="35"/>
      <c r="Q30" s="35"/>
      <c r="R30" s="65"/>
      <c r="S30" s="65"/>
      <c r="T30" s="65"/>
      <c r="U30" s="55"/>
      <c r="V30" s="35"/>
      <c r="W30" s="65"/>
      <c r="X30" s="65"/>
      <c r="Y30" s="35"/>
      <c r="Z30" s="65"/>
      <c r="AA30" s="65"/>
      <c r="AB30" s="35"/>
      <c r="AC30" s="61"/>
      <c r="AD30" s="61"/>
      <c r="AE30" s="61"/>
      <c r="AF30" s="24"/>
      <c r="AG30" s="56"/>
      <c r="AH30" s="45"/>
      <c r="AI30" s="35"/>
      <c r="AJ30" s="103"/>
      <c r="AK30" s="35"/>
      <c r="AL30" s="109"/>
      <c r="AM30" s="6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 x14ac:dyDescent="0.2">
      <c r="A31" s="35"/>
      <c r="B31" s="35"/>
      <c r="C31" s="35"/>
      <c r="D31" s="35"/>
      <c r="E31" s="35"/>
      <c r="F31" s="35"/>
      <c r="G31" s="35"/>
      <c r="L31" s="35"/>
      <c r="M31" s="61"/>
      <c r="N31" s="65"/>
      <c r="O31" s="35"/>
      <c r="P31" s="35"/>
      <c r="Q31" s="35"/>
      <c r="R31" s="65"/>
      <c r="S31" s="65"/>
      <c r="T31" s="65"/>
      <c r="U31" s="55"/>
      <c r="V31" s="35"/>
      <c r="W31" s="65"/>
      <c r="X31" s="65"/>
      <c r="Y31" s="35"/>
      <c r="Z31" s="65"/>
      <c r="AA31" s="65"/>
      <c r="AB31" s="35"/>
      <c r="AC31" s="61"/>
      <c r="AD31" s="61"/>
      <c r="AE31" s="61"/>
      <c r="AF31" s="24"/>
      <c r="AG31" s="56"/>
      <c r="AH31" s="45"/>
      <c r="AI31" s="35"/>
      <c r="AJ31" s="103"/>
      <c r="AK31" s="35"/>
      <c r="AL31" s="109"/>
      <c r="AM31" s="6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 x14ac:dyDescent="0.2">
      <c r="A32" s="35"/>
      <c r="B32" s="35"/>
      <c r="C32" s="35"/>
      <c r="D32" s="35"/>
      <c r="E32" s="35"/>
      <c r="F32" s="35"/>
      <c r="G32" s="35"/>
      <c r="L32" s="35"/>
      <c r="M32" s="61"/>
      <c r="N32" s="65"/>
      <c r="O32" s="35"/>
      <c r="P32" s="35"/>
      <c r="Q32" s="35"/>
      <c r="R32" s="65"/>
      <c r="S32" s="65"/>
      <c r="T32" s="65"/>
      <c r="U32" s="55"/>
      <c r="V32" s="35"/>
      <c r="W32" s="65"/>
      <c r="X32" s="65"/>
      <c r="Y32" s="35"/>
      <c r="Z32" s="65"/>
      <c r="AA32" s="65"/>
      <c r="AB32" s="35"/>
      <c r="AC32" s="61"/>
      <c r="AD32" s="61"/>
      <c r="AE32" s="61"/>
      <c r="AF32" s="24"/>
      <c r="AG32" s="56"/>
      <c r="AH32" s="45"/>
      <c r="AI32" s="35"/>
      <c r="AJ32" s="103"/>
      <c r="AK32" s="35"/>
      <c r="AL32" s="109"/>
      <c r="AM32" s="6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 x14ac:dyDescent="0.2">
      <c r="A33" s="35"/>
      <c r="B33" s="35"/>
      <c r="C33" s="35"/>
      <c r="D33" s="35"/>
      <c r="E33" s="35"/>
      <c r="F33" s="35"/>
      <c r="G33" s="35"/>
      <c r="L33" s="35"/>
      <c r="M33" s="61"/>
      <c r="N33" s="65"/>
      <c r="O33" s="35"/>
      <c r="P33" s="35"/>
      <c r="Q33" s="35"/>
      <c r="R33" s="65"/>
      <c r="S33" s="65"/>
      <c r="T33" s="65"/>
      <c r="U33" s="55"/>
      <c r="V33" s="35"/>
      <c r="W33" s="65"/>
      <c r="X33" s="65"/>
      <c r="Y33" s="35"/>
      <c r="Z33" s="65"/>
      <c r="AA33" s="65"/>
      <c r="AB33" s="35"/>
      <c r="AC33" s="61"/>
      <c r="AD33" s="61"/>
      <c r="AE33" s="61"/>
      <c r="AF33" s="24"/>
      <c r="AG33" s="56"/>
      <c r="AH33" s="45"/>
      <c r="AI33" s="35"/>
      <c r="AJ33" s="103"/>
      <c r="AK33" s="35"/>
      <c r="AL33" s="109"/>
      <c r="AM33" s="6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49" x14ac:dyDescent="0.2">
      <c r="A34" s="35"/>
      <c r="B34" s="35"/>
      <c r="C34" s="35"/>
      <c r="D34" s="35"/>
      <c r="E34" s="35"/>
      <c r="F34" s="35"/>
      <c r="G34" s="35"/>
      <c r="L34" s="35"/>
      <c r="M34" s="61"/>
      <c r="N34" s="65"/>
      <c r="O34" s="35"/>
      <c r="P34" s="35"/>
      <c r="Q34" s="35"/>
      <c r="R34" s="65"/>
      <c r="S34" s="65"/>
      <c r="T34" s="65"/>
      <c r="U34" s="55"/>
      <c r="V34" s="35"/>
      <c r="W34" s="65"/>
      <c r="X34" s="65"/>
      <c r="Y34" s="35"/>
      <c r="Z34" s="65"/>
      <c r="AA34" s="65"/>
      <c r="AB34" s="35"/>
      <c r="AC34" s="61"/>
      <c r="AD34" s="61"/>
      <c r="AE34" s="61"/>
      <c r="AF34" s="24"/>
      <c r="AG34" s="56"/>
      <c r="AH34" s="45"/>
      <c r="AI34" s="35"/>
      <c r="AJ34" s="103"/>
      <c r="AK34" s="35"/>
      <c r="AL34" s="109"/>
      <c r="AM34" s="6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49" x14ac:dyDescent="0.2">
      <c r="A35" s="35"/>
      <c r="B35" s="35"/>
      <c r="C35" s="35"/>
      <c r="D35" s="35"/>
      <c r="E35" s="35"/>
      <c r="F35" s="35"/>
      <c r="G35" s="35"/>
      <c r="L35" s="35"/>
      <c r="M35" s="61"/>
      <c r="N35" s="65"/>
      <c r="O35" s="35"/>
      <c r="P35" s="35"/>
      <c r="Q35" s="35"/>
      <c r="R35" s="65"/>
      <c r="S35" s="65"/>
      <c r="T35" s="65"/>
      <c r="U35" s="55"/>
      <c r="V35" s="35"/>
      <c r="W35" s="65"/>
      <c r="X35" s="65"/>
      <c r="Y35" s="35"/>
      <c r="Z35" s="65"/>
      <c r="AA35" s="65"/>
      <c r="AB35" s="35"/>
      <c r="AC35" s="61"/>
      <c r="AD35" s="61"/>
      <c r="AE35" s="61"/>
      <c r="AF35" s="24"/>
      <c r="AG35" s="56"/>
      <c r="AH35" s="45"/>
      <c r="AI35" s="35"/>
      <c r="AJ35" s="103"/>
      <c r="AK35" s="35"/>
      <c r="AL35" s="109"/>
      <c r="AM35" s="6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 x14ac:dyDescent="0.2">
      <c r="A36" s="35"/>
      <c r="B36" s="35"/>
      <c r="C36" s="35"/>
      <c r="D36" s="35"/>
      <c r="E36" s="35"/>
      <c r="F36" s="35"/>
      <c r="G36" s="35"/>
      <c r="L36" s="35"/>
      <c r="M36" s="61"/>
      <c r="N36" s="65"/>
      <c r="O36" s="35"/>
      <c r="P36" s="35"/>
      <c r="Q36" s="35"/>
      <c r="R36" s="65"/>
      <c r="S36" s="65"/>
      <c r="T36" s="65"/>
      <c r="U36" s="55"/>
      <c r="V36" s="35"/>
      <c r="W36" s="65"/>
      <c r="X36" s="65"/>
      <c r="Y36" s="35"/>
      <c r="Z36" s="65"/>
      <c r="AA36" s="65"/>
      <c r="AB36" s="35"/>
      <c r="AC36" s="61"/>
      <c r="AD36" s="61"/>
      <c r="AE36" s="61"/>
      <c r="AF36" s="24"/>
      <c r="AG36" s="56"/>
      <c r="AH36" s="45"/>
      <c r="AI36" s="35"/>
      <c r="AJ36" s="103"/>
      <c r="AK36" s="35"/>
      <c r="AL36" s="109"/>
      <c r="AM36" s="6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49" x14ac:dyDescent="0.2">
      <c r="A37" s="35"/>
      <c r="B37" s="35"/>
      <c r="C37" s="35"/>
      <c r="D37" s="35"/>
      <c r="E37" s="35"/>
      <c r="F37" s="35"/>
      <c r="G37" s="35"/>
      <c r="L37" s="35"/>
      <c r="M37" s="61"/>
      <c r="N37" s="65"/>
      <c r="O37" s="35"/>
      <c r="P37" s="35"/>
      <c r="Q37" s="35"/>
      <c r="R37" s="65"/>
      <c r="S37" s="65"/>
      <c r="T37" s="65"/>
      <c r="U37" s="55"/>
      <c r="V37" s="35"/>
      <c r="W37" s="65"/>
      <c r="X37" s="65"/>
      <c r="Y37" s="35"/>
      <c r="Z37" s="65"/>
      <c r="AA37" s="65"/>
      <c r="AB37" s="35"/>
      <c r="AC37" s="61"/>
      <c r="AD37" s="61"/>
      <c r="AE37" s="61"/>
      <c r="AF37" s="24"/>
      <c r="AG37" s="56"/>
      <c r="AH37" s="45"/>
      <c r="AI37" s="35"/>
      <c r="AJ37" s="103"/>
      <c r="AK37" s="35"/>
      <c r="AL37" s="109"/>
      <c r="AM37" s="6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 x14ac:dyDescent="0.2">
      <c r="A38" s="35"/>
      <c r="B38" s="35"/>
      <c r="C38" s="35"/>
      <c r="D38" s="35"/>
      <c r="E38" s="35"/>
      <c r="F38" s="35"/>
      <c r="G38" s="35"/>
      <c r="L38" s="35"/>
      <c r="M38" s="61"/>
      <c r="N38" s="65"/>
      <c r="O38" s="35"/>
      <c r="P38" s="35"/>
      <c r="Q38" s="35"/>
      <c r="R38" s="65"/>
      <c r="S38" s="65"/>
      <c r="T38" s="65"/>
      <c r="U38" s="55"/>
      <c r="V38" s="35"/>
      <c r="W38" s="65"/>
      <c r="X38" s="65"/>
      <c r="Y38" s="35"/>
      <c r="Z38" s="65"/>
      <c r="AA38" s="65"/>
      <c r="AB38" s="35"/>
      <c r="AC38" s="61"/>
      <c r="AD38" s="61"/>
      <c r="AE38" s="61"/>
      <c r="AF38" s="24"/>
      <c r="AG38" s="56"/>
      <c r="AH38" s="45"/>
      <c r="AI38" s="35"/>
      <c r="AJ38" s="103"/>
      <c r="AK38" s="35"/>
      <c r="AL38" s="109"/>
      <c r="AM38" s="6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 x14ac:dyDescent="0.2">
      <c r="A39" s="35"/>
      <c r="B39" s="35"/>
      <c r="C39" s="35"/>
      <c r="D39" s="35"/>
      <c r="E39" s="35"/>
      <c r="F39" s="35"/>
      <c r="G39" s="35"/>
      <c r="L39" s="35"/>
      <c r="M39" s="61"/>
      <c r="N39" s="65"/>
      <c r="O39" s="35"/>
      <c r="P39" s="35"/>
      <c r="Q39" s="35"/>
      <c r="R39" s="65"/>
      <c r="S39" s="65"/>
      <c r="T39" s="65"/>
      <c r="U39" s="55"/>
      <c r="V39" s="35"/>
      <c r="W39" s="65"/>
      <c r="X39" s="65"/>
      <c r="Y39" s="35"/>
      <c r="Z39" s="65"/>
      <c r="AA39" s="65"/>
      <c r="AB39" s="35"/>
      <c r="AC39" s="61"/>
      <c r="AD39" s="61"/>
      <c r="AE39" s="61"/>
      <c r="AF39" s="24"/>
      <c r="AG39" s="56"/>
      <c r="AH39" s="45"/>
      <c r="AI39" s="35"/>
      <c r="AJ39" s="103"/>
      <c r="AK39" s="35"/>
      <c r="AL39" s="109"/>
      <c r="AM39" s="6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x14ac:dyDescent="0.2">
      <c r="A40" s="35"/>
      <c r="B40" s="35"/>
      <c r="C40" s="35"/>
      <c r="D40" s="35"/>
      <c r="E40" s="35"/>
      <c r="F40" s="35"/>
      <c r="G40" s="35"/>
      <c r="L40" s="35"/>
      <c r="M40" s="61"/>
      <c r="N40" s="65"/>
      <c r="O40" s="35"/>
      <c r="P40" s="35"/>
      <c r="Q40" s="35"/>
      <c r="R40" s="65"/>
      <c r="S40" s="65"/>
      <c r="T40" s="65"/>
      <c r="U40" s="55"/>
      <c r="V40" s="35"/>
      <c r="W40" s="65"/>
      <c r="X40" s="65"/>
      <c r="Y40" s="35"/>
      <c r="Z40" s="65"/>
      <c r="AA40" s="65"/>
      <c r="AB40" s="35"/>
      <c r="AC40" s="61"/>
      <c r="AD40" s="61"/>
      <c r="AE40" s="61"/>
      <c r="AF40" s="24"/>
      <c r="AG40" s="56"/>
      <c r="AH40" s="45"/>
      <c r="AI40" s="35"/>
      <c r="AJ40" s="103"/>
      <c r="AK40" s="35"/>
      <c r="AL40" s="109"/>
      <c r="AM40" s="6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x14ac:dyDescent="0.2">
      <c r="A41" s="35"/>
      <c r="B41" s="35"/>
      <c r="C41" s="35"/>
      <c r="D41" s="35"/>
      <c r="E41" s="35"/>
      <c r="F41" s="35"/>
      <c r="G41" s="35"/>
      <c r="L41" s="35"/>
      <c r="M41" s="61"/>
      <c r="N41" s="65"/>
      <c r="O41" s="35"/>
      <c r="P41" s="35"/>
      <c r="Q41" s="35"/>
      <c r="R41" s="65"/>
      <c r="S41" s="65"/>
      <c r="T41" s="65"/>
      <c r="U41" s="55"/>
      <c r="V41" s="35"/>
      <c r="W41" s="65"/>
      <c r="X41" s="65"/>
      <c r="Y41" s="35"/>
      <c r="Z41" s="65"/>
      <c r="AA41" s="65"/>
      <c r="AB41" s="35"/>
      <c r="AC41" s="61"/>
      <c r="AD41" s="61"/>
      <c r="AE41" s="61"/>
      <c r="AF41" s="24"/>
      <c r="AG41" s="56"/>
      <c r="AH41" s="45"/>
      <c r="AI41" s="35"/>
      <c r="AJ41" s="103"/>
      <c r="AK41" s="35"/>
      <c r="AL41" s="109"/>
      <c r="AM41" s="6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49" x14ac:dyDescent="0.2">
      <c r="A42" s="35"/>
      <c r="B42" s="35"/>
      <c r="C42" s="35"/>
      <c r="D42" s="35"/>
      <c r="E42" s="35"/>
      <c r="F42" s="35"/>
      <c r="G42" s="35"/>
      <c r="L42" s="35"/>
      <c r="M42" s="61"/>
      <c r="N42" s="65"/>
      <c r="O42" s="35"/>
      <c r="P42" s="35"/>
      <c r="Q42" s="35"/>
      <c r="R42" s="65"/>
      <c r="S42" s="65"/>
      <c r="T42" s="65"/>
      <c r="U42" s="55"/>
      <c r="V42" s="35"/>
      <c r="W42" s="65"/>
      <c r="X42" s="65"/>
      <c r="Y42" s="35"/>
      <c r="Z42" s="65"/>
      <c r="AA42" s="65"/>
      <c r="AB42" s="35"/>
      <c r="AC42" s="61"/>
      <c r="AD42" s="61"/>
      <c r="AE42" s="61"/>
      <c r="AF42" s="24"/>
      <c r="AG42" s="56"/>
      <c r="AH42" s="45"/>
      <c r="AI42" s="35"/>
      <c r="AJ42" s="103"/>
      <c r="AK42" s="35"/>
      <c r="AL42" s="109"/>
      <c r="AM42" s="6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49" x14ac:dyDescent="0.2">
      <c r="A43" s="35"/>
      <c r="B43" s="35"/>
      <c r="C43" s="35"/>
      <c r="D43" s="35"/>
      <c r="E43" s="35"/>
      <c r="F43" s="35"/>
      <c r="G43" s="35"/>
      <c r="L43" s="35"/>
      <c r="M43" s="61"/>
      <c r="N43" s="65"/>
      <c r="O43" s="35"/>
      <c r="P43" s="35"/>
      <c r="Q43" s="35"/>
      <c r="R43" s="65"/>
      <c r="S43" s="65"/>
      <c r="T43" s="65"/>
      <c r="U43" s="55"/>
      <c r="V43" s="35"/>
      <c r="W43" s="65"/>
      <c r="X43" s="65"/>
      <c r="Y43" s="35"/>
      <c r="Z43" s="65"/>
      <c r="AA43" s="65"/>
      <c r="AB43" s="35"/>
      <c r="AC43" s="61"/>
      <c r="AD43" s="61"/>
      <c r="AE43" s="61"/>
      <c r="AF43" s="24"/>
      <c r="AG43" s="56"/>
      <c r="AH43" s="45"/>
      <c r="AI43" s="35"/>
      <c r="AJ43" s="103"/>
      <c r="AK43" s="35"/>
      <c r="AL43" s="109"/>
      <c r="AM43" s="6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x14ac:dyDescent="0.2">
      <c r="AJ44" s="103"/>
      <c r="AK44" s="35"/>
      <c r="AL44" s="109"/>
      <c r="AM44" s="6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49" x14ac:dyDescent="0.2">
      <c r="AJ45" s="103"/>
      <c r="AK45" s="35"/>
      <c r="AL45" s="109"/>
      <c r="AM45" s="6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49" x14ac:dyDescent="0.2">
      <c r="AJ46" s="103"/>
      <c r="AK46" s="35"/>
      <c r="AL46" s="109"/>
      <c r="AM46" s="6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49" x14ac:dyDescent="0.2">
      <c r="AJ47" s="103"/>
      <c r="AK47" s="35"/>
      <c r="AL47" s="109"/>
      <c r="AM47" s="6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</sheetData>
  <sheetProtection selectLockedCells="1"/>
  <sortState ref="A9:AW21">
    <sortCondition descending="1" ref="AI9:AI21"/>
  </sortState>
  <mergeCells count="31">
    <mergeCell ref="J7:J8"/>
    <mergeCell ref="O6:R6"/>
    <mergeCell ref="R7:R8"/>
    <mergeCell ref="A6:A8"/>
    <mergeCell ref="B6:B8"/>
    <mergeCell ref="C6:C8"/>
    <mergeCell ref="D6:D8"/>
    <mergeCell ref="E6:E8"/>
    <mergeCell ref="M6:M8"/>
    <mergeCell ref="F6:F8"/>
    <mergeCell ref="G6:G8"/>
    <mergeCell ref="L6:L8"/>
    <mergeCell ref="K6:K8"/>
    <mergeCell ref="H6:J6"/>
    <mergeCell ref="H7:H8"/>
    <mergeCell ref="I7:I8"/>
    <mergeCell ref="AI6:AI8"/>
    <mergeCell ref="AE6:AE8"/>
    <mergeCell ref="AF6:AF8"/>
    <mergeCell ref="AG6:AG8"/>
    <mergeCell ref="AH6:AH8"/>
    <mergeCell ref="Z6:AB6"/>
    <mergeCell ref="N6:N8"/>
    <mergeCell ref="U7:V7"/>
    <mergeCell ref="AD6:AD8"/>
    <mergeCell ref="AC6:AC8"/>
    <mergeCell ref="S7:T7"/>
    <mergeCell ref="W7:X7"/>
    <mergeCell ref="Z7:AA7"/>
    <mergeCell ref="W6:Y6"/>
    <mergeCell ref="O7:P7"/>
  </mergeCells>
  <phoneticPr fontId="2" type="noConversion"/>
  <conditionalFormatting sqref="AJ9:AJ21">
    <cfRule type="cellIs" dxfId="1" priority="1" operator="greaterThan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5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51"/>
  <sheetViews>
    <sheetView topLeftCell="A6" workbookViewId="0">
      <pane xSplit="3" ySplit="3" topLeftCell="G9" activePane="bottomRight" state="frozen"/>
      <selection activeCell="A6" sqref="A6"/>
      <selection pane="topRight" activeCell="D6" sqref="D6"/>
      <selection pane="bottomLeft" activeCell="A9" sqref="A9"/>
      <selection pane="bottomRight" activeCell="G12" sqref="G12"/>
    </sheetView>
  </sheetViews>
  <sheetFormatPr defaultRowHeight="12.75" x14ac:dyDescent="0.2"/>
  <cols>
    <col min="1" max="1" width="3.85546875" customWidth="1"/>
    <col min="2" max="2" width="9.140625" customWidth="1"/>
    <col min="3" max="3" width="5.42578125" customWidth="1"/>
    <col min="4" max="4" width="21.42578125" customWidth="1"/>
    <col min="5" max="7" width="20.7109375" customWidth="1"/>
    <col min="8" max="11" width="5.42578125" style="97" customWidth="1"/>
    <col min="12" max="12" width="7.140625" customWidth="1"/>
    <col min="13" max="13" width="8.7109375" style="62" customWidth="1"/>
    <col min="14" max="14" width="3.5703125" style="67" customWidth="1"/>
    <col min="15" max="15" width="7.28515625" customWidth="1"/>
    <col min="16" max="16" width="5" customWidth="1"/>
    <col min="17" max="17" width="8.5703125" customWidth="1"/>
    <col min="18" max="18" width="3.5703125" style="67" customWidth="1"/>
    <col min="19" max="20" width="3.140625" style="67" customWidth="1"/>
    <col min="21" max="21" width="6.140625" style="2" customWidth="1"/>
    <col min="22" max="22" width="4.42578125" customWidth="1"/>
    <col min="23" max="24" width="3.140625" style="67" customWidth="1"/>
    <col min="25" max="25" width="4.85546875" customWidth="1"/>
    <col min="26" max="27" width="3.140625" style="67" customWidth="1"/>
    <col min="28" max="28" width="7.28515625" customWidth="1"/>
    <col min="29" max="29" width="9.28515625" style="62" customWidth="1"/>
    <col min="30" max="30" width="6.7109375" style="62" customWidth="1"/>
    <col min="31" max="31" width="8.7109375" style="62" customWidth="1"/>
    <col min="32" max="32" width="8.5703125" style="13" customWidth="1"/>
    <col min="33" max="33" width="8.7109375" style="5" customWidth="1"/>
    <col min="34" max="34" width="8.7109375" style="1" customWidth="1"/>
    <col min="35" max="35" width="8.85546875" customWidth="1"/>
    <col min="36" max="36" width="9.140625" style="101"/>
    <col min="37" max="37" width="8.28515625" customWidth="1"/>
    <col min="38" max="38" width="9.140625" style="110"/>
    <col min="39" max="39" width="9.140625" style="67"/>
  </cols>
  <sheetData>
    <row r="1" spans="1:49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92"/>
      <c r="I1" s="92"/>
      <c r="J1" s="92"/>
      <c r="K1" s="92"/>
      <c r="L1" s="42" t="str">
        <f>Osnovni_podatki!B5</f>
        <v>REGIJSKO TEKMOVANJE V GASILSKI ORIENTACIJI "2017"</v>
      </c>
      <c r="M1" s="59"/>
      <c r="N1" s="63"/>
      <c r="P1" s="42"/>
      <c r="Q1" s="42"/>
      <c r="R1" s="63"/>
      <c r="S1" s="63"/>
      <c r="T1" s="63"/>
      <c r="U1" s="42"/>
      <c r="V1" s="42"/>
      <c r="W1" s="63"/>
      <c r="X1" s="63"/>
      <c r="Y1" s="42"/>
      <c r="Z1" s="63"/>
      <c r="AA1" s="63"/>
      <c r="AB1" s="42"/>
      <c r="AC1" s="59"/>
      <c r="AD1" s="59"/>
      <c r="AE1" s="59"/>
      <c r="AF1" s="43"/>
      <c r="AG1" s="43"/>
      <c r="AH1" s="43"/>
      <c r="AI1" s="44" t="str">
        <f>Osnovni_podatki!B8&amp;", "&amp;TEXT(Osnovni_podatki!B9,"dd. mmmm yyyy")</f>
        <v>Lipa, 09. september 2017</v>
      </c>
      <c r="AJ1" s="43"/>
      <c r="AK1" s="43"/>
      <c r="AL1" s="107"/>
      <c r="AM1" s="111"/>
    </row>
    <row r="2" spans="1:49" s="1" customFormat="1" ht="18.75" x14ac:dyDescent="0.3">
      <c r="A2" s="45"/>
      <c r="B2" s="45"/>
      <c r="C2" s="45"/>
      <c r="D2" s="35"/>
      <c r="E2" s="46"/>
      <c r="F2" s="46"/>
      <c r="G2" s="46"/>
      <c r="H2" s="53"/>
      <c r="I2" s="53"/>
      <c r="J2" s="53"/>
      <c r="K2" s="53"/>
      <c r="L2" s="53"/>
      <c r="M2" s="60"/>
      <c r="N2" s="64"/>
      <c r="O2" s="47"/>
      <c r="P2" s="48"/>
      <c r="Q2" s="48"/>
      <c r="R2" s="64"/>
      <c r="S2" s="64"/>
      <c r="T2" s="64"/>
      <c r="U2" s="50"/>
      <c r="V2" s="51"/>
      <c r="W2" s="64"/>
      <c r="X2" s="64"/>
      <c r="Y2" s="47"/>
      <c r="Z2" s="64"/>
      <c r="AA2" s="64"/>
      <c r="AB2" s="47"/>
      <c r="AC2" s="60"/>
      <c r="AD2" s="60"/>
      <c r="AE2" s="60"/>
      <c r="AF2" s="49"/>
      <c r="AG2" s="45"/>
      <c r="AH2" s="52"/>
      <c r="AI2" s="52"/>
      <c r="AJ2" s="43"/>
      <c r="AK2" s="45"/>
      <c r="AL2" s="108"/>
      <c r="AM2" s="64"/>
      <c r="AN2" s="4"/>
      <c r="AO2" s="4"/>
    </row>
    <row r="3" spans="1:49" ht="18.75" x14ac:dyDescent="0.3">
      <c r="A3" s="35"/>
      <c r="B3" s="35"/>
      <c r="C3" s="35"/>
      <c r="D3" s="35"/>
      <c r="E3" s="35"/>
      <c r="F3" s="35"/>
      <c r="G3" s="35"/>
      <c r="H3" s="53"/>
      <c r="I3" s="53"/>
      <c r="J3" s="53"/>
      <c r="K3" s="53"/>
      <c r="L3" s="53"/>
      <c r="M3" s="61"/>
      <c r="N3" s="65"/>
      <c r="O3" s="53"/>
      <c r="P3" s="53"/>
      <c r="Q3" s="53"/>
      <c r="R3" s="65"/>
      <c r="S3" s="65"/>
      <c r="T3" s="65"/>
      <c r="U3" s="53"/>
      <c r="V3" s="35"/>
      <c r="W3" s="65"/>
      <c r="X3" s="65"/>
      <c r="Y3" s="35"/>
      <c r="Z3" s="65"/>
      <c r="AA3" s="65"/>
      <c r="AB3" s="35"/>
      <c r="AC3" s="61"/>
      <c r="AD3" s="61"/>
      <c r="AE3" s="61"/>
      <c r="AF3" s="25"/>
      <c r="AG3" s="45"/>
      <c r="AH3" s="45"/>
      <c r="AI3" s="35"/>
      <c r="AJ3" s="43"/>
      <c r="AK3" s="35"/>
      <c r="AL3" s="109"/>
      <c r="AM3" s="65"/>
      <c r="AN3" s="3"/>
      <c r="AO3" s="3"/>
    </row>
    <row r="4" spans="1:49" ht="18" customHeight="1" x14ac:dyDescent="0.3">
      <c r="A4" s="35"/>
      <c r="B4" s="35"/>
      <c r="C4" s="35"/>
      <c r="D4" s="57" t="s">
        <v>62</v>
      </c>
      <c r="E4" s="35"/>
      <c r="F4" s="35"/>
      <c r="G4" s="35"/>
      <c r="H4" s="53"/>
      <c r="I4" s="53"/>
      <c r="J4" s="53"/>
      <c r="K4" s="53"/>
      <c r="L4" s="53"/>
      <c r="M4" s="61"/>
      <c r="N4" s="65"/>
      <c r="O4" s="35"/>
      <c r="P4" s="35"/>
      <c r="Q4" s="35"/>
      <c r="R4" s="65"/>
      <c r="S4" s="65"/>
      <c r="T4" s="65"/>
      <c r="U4" s="35"/>
      <c r="V4" s="35"/>
      <c r="W4" s="65"/>
      <c r="X4" s="65"/>
      <c r="Y4" s="35"/>
      <c r="Z4" s="65"/>
      <c r="AA4" s="65"/>
      <c r="AB4" s="35"/>
      <c r="AC4" s="61"/>
      <c r="AD4" s="61"/>
      <c r="AE4" s="60"/>
      <c r="AF4" s="45"/>
      <c r="AG4" s="45"/>
      <c r="AH4" s="45"/>
      <c r="AI4" s="45"/>
      <c r="AJ4" s="43"/>
      <c r="AK4" s="35"/>
      <c r="AL4" s="109"/>
      <c r="AM4" s="65"/>
      <c r="AN4" s="3"/>
      <c r="AO4" s="3"/>
    </row>
    <row r="5" spans="1:49" ht="18" customHeight="1" x14ac:dyDescent="0.3">
      <c r="A5" s="3"/>
      <c r="B5" s="3"/>
      <c r="C5" s="3"/>
      <c r="D5" s="3"/>
      <c r="E5" s="3"/>
      <c r="F5" s="3"/>
      <c r="G5" s="3"/>
      <c r="H5" s="53"/>
      <c r="I5" s="53"/>
      <c r="J5" s="53"/>
      <c r="K5" s="53"/>
      <c r="L5" s="53"/>
      <c r="M5" s="61"/>
      <c r="N5" s="65"/>
      <c r="O5" s="3"/>
      <c r="P5" s="3"/>
      <c r="Q5" s="3"/>
      <c r="R5" s="65"/>
      <c r="S5" s="65"/>
      <c r="T5" s="65"/>
      <c r="U5" s="3"/>
      <c r="V5" s="3"/>
      <c r="W5" s="65"/>
      <c r="X5" s="65"/>
      <c r="Y5" s="3"/>
      <c r="Z5" s="65"/>
      <c r="AA5" s="65"/>
      <c r="AB5" s="3"/>
      <c r="AD5" s="61"/>
      <c r="AE5" s="60"/>
      <c r="AF5" s="4"/>
      <c r="AG5" s="4"/>
      <c r="AH5" s="4"/>
      <c r="AI5" s="4"/>
      <c r="AJ5" s="43"/>
      <c r="AK5" s="3"/>
      <c r="AL5" s="109"/>
      <c r="AM5" s="65"/>
      <c r="AN5" s="3"/>
      <c r="AO5" s="3"/>
    </row>
    <row r="6" spans="1:49" ht="18" customHeight="1" x14ac:dyDescent="0.3">
      <c r="A6" s="154" t="s">
        <v>15</v>
      </c>
      <c r="B6" s="154" t="s">
        <v>14</v>
      </c>
      <c r="C6" s="154" t="s">
        <v>35</v>
      </c>
      <c r="D6" s="154" t="s">
        <v>4</v>
      </c>
      <c r="E6" s="154" t="s">
        <v>19</v>
      </c>
      <c r="F6" s="154" t="s">
        <v>29</v>
      </c>
      <c r="G6" s="154" t="s">
        <v>30</v>
      </c>
      <c r="H6" s="158" t="s">
        <v>49</v>
      </c>
      <c r="I6" s="159"/>
      <c r="J6" s="160"/>
      <c r="K6" s="154" t="s">
        <v>50</v>
      </c>
      <c r="L6" s="155" t="s">
        <v>31</v>
      </c>
      <c r="M6" s="137" t="s">
        <v>16</v>
      </c>
      <c r="N6" s="129" t="s">
        <v>43</v>
      </c>
      <c r="O6" s="149" t="s">
        <v>6</v>
      </c>
      <c r="P6" s="150"/>
      <c r="Q6" s="150"/>
      <c r="R6" s="151"/>
      <c r="S6" s="58"/>
      <c r="T6" s="66"/>
      <c r="U6" s="99" t="s">
        <v>5</v>
      </c>
      <c r="V6" s="100"/>
      <c r="W6" s="141" t="s">
        <v>55</v>
      </c>
      <c r="X6" s="142"/>
      <c r="Y6" s="143"/>
      <c r="Z6" s="126" t="s">
        <v>2</v>
      </c>
      <c r="AA6" s="127"/>
      <c r="AB6" s="128"/>
      <c r="AC6" s="137" t="s">
        <v>33</v>
      </c>
      <c r="AD6" s="134" t="s">
        <v>63</v>
      </c>
      <c r="AE6" s="145" t="s">
        <v>39</v>
      </c>
      <c r="AF6" s="146" t="s">
        <v>18</v>
      </c>
      <c r="AG6" s="146" t="s">
        <v>17</v>
      </c>
      <c r="AH6" s="146" t="s">
        <v>20</v>
      </c>
      <c r="AI6" s="144" t="s">
        <v>3</v>
      </c>
      <c r="AJ6" s="43"/>
      <c r="AK6" s="3"/>
      <c r="AL6" s="109"/>
      <c r="AM6" s="65"/>
      <c r="AN6" s="3"/>
      <c r="AO6" s="3"/>
    </row>
    <row r="7" spans="1:49" ht="49.5" customHeight="1" x14ac:dyDescent="0.3">
      <c r="A7" s="154"/>
      <c r="B7" s="154"/>
      <c r="C7" s="154"/>
      <c r="D7" s="154"/>
      <c r="E7" s="154"/>
      <c r="F7" s="154"/>
      <c r="G7" s="154"/>
      <c r="H7" s="147" t="s">
        <v>51</v>
      </c>
      <c r="I7" s="147" t="s">
        <v>52</v>
      </c>
      <c r="J7" s="147" t="s">
        <v>53</v>
      </c>
      <c r="K7" s="154"/>
      <c r="L7" s="156"/>
      <c r="M7" s="138"/>
      <c r="N7" s="130"/>
      <c r="O7" s="140" t="s">
        <v>61</v>
      </c>
      <c r="P7" s="132"/>
      <c r="Q7" s="76" t="s">
        <v>60</v>
      </c>
      <c r="R7" s="152" t="s">
        <v>56</v>
      </c>
      <c r="S7" s="140" t="s">
        <v>40</v>
      </c>
      <c r="T7" s="132"/>
      <c r="U7" s="132" t="s">
        <v>9</v>
      </c>
      <c r="V7" s="133"/>
      <c r="W7" s="140" t="s">
        <v>40</v>
      </c>
      <c r="X7" s="132"/>
      <c r="Y7" s="98" t="s">
        <v>54</v>
      </c>
      <c r="Z7" s="140" t="s">
        <v>40</v>
      </c>
      <c r="AA7" s="132"/>
      <c r="AB7" s="74" t="s">
        <v>32</v>
      </c>
      <c r="AC7" s="138"/>
      <c r="AD7" s="135"/>
      <c r="AE7" s="145"/>
      <c r="AF7" s="146"/>
      <c r="AG7" s="146"/>
      <c r="AH7" s="146"/>
      <c r="AI7" s="144"/>
      <c r="AJ7" s="43"/>
      <c r="AK7" s="3"/>
      <c r="AL7" s="109"/>
      <c r="AM7" s="65"/>
      <c r="AN7" s="3"/>
      <c r="AO7" s="3"/>
    </row>
    <row r="8" spans="1:49" ht="15" customHeight="1" x14ac:dyDescent="0.3">
      <c r="A8" s="154"/>
      <c r="B8" s="154"/>
      <c r="C8" s="154"/>
      <c r="D8" s="154"/>
      <c r="E8" s="154"/>
      <c r="F8" s="154"/>
      <c r="G8" s="154"/>
      <c r="H8" s="148"/>
      <c r="I8" s="148"/>
      <c r="J8" s="148"/>
      <c r="K8" s="154"/>
      <c r="L8" s="157"/>
      <c r="M8" s="139"/>
      <c r="N8" s="131"/>
      <c r="O8" s="31" t="s">
        <v>8</v>
      </c>
      <c r="P8" s="68" t="s">
        <v>7</v>
      </c>
      <c r="Q8" s="68"/>
      <c r="R8" s="153"/>
      <c r="S8" s="69" t="s">
        <v>41</v>
      </c>
      <c r="T8" s="70" t="s">
        <v>42</v>
      </c>
      <c r="U8" s="68" t="s">
        <v>8</v>
      </c>
      <c r="V8" s="32" t="s">
        <v>7</v>
      </c>
      <c r="W8" s="69" t="s">
        <v>41</v>
      </c>
      <c r="X8" s="70" t="s">
        <v>42</v>
      </c>
      <c r="Y8" s="32" t="s">
        <v>7</v>
      </c>
      <c r="Z8" s="69" t="s">
        <v>41</v>
      </c>
      <c r="AA8" s="70" t="s">
        <v>42</v>
      </c>
      <c r="AB8" s="32" t="s">
        <v>7</v>
      </c>
      <c r="AC8" s="139"/>
      <c r="AD8" s="136"/>
      <c r="AE8" s="145"/>
      <c r="AF8" s="146"/>
      <c r="AG8" s="146"/>
      <c r="AH8" s="146"/>
      <c r="AI8" s="144"/>
      <c r="AJ8" s="43"/>
      <c r="AK8" s="35"/>
      <c r="AL8" s="109"/>
      <c r="AM8" s="6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49" x14ac:dyDescent="0.2">
      <c r="A9" s="26">
        <v>1</v>
      </c>
      <c r="B9" s="29" t="s">
        <v>135</v>
      </c>
      <c r="C9" s="17"/>
      <c r="D9" s="117" t="s">
        <v>93</v>
      </c>
      <c r="E9" s="117" t="s">
        <v>93</v>
      </c>
      <c r="F9" s="20" t="s">
        <v>105</v>
      </c>
      <c r="G9" s="20" t="s">
        <v>136</v>
      </c>
      <c r="H9" s="93">
        <v>2006</v>
      </c>
      <c r="I9" s="93">
        <v>2007</v>
      </c>
      <c r="J9" s="93">
        <v>2006</v>
      </c>
      <c r="K9" s="94">
        <f>VLOOKUP(H9,Letnice!$A$2:$B$7,2,FALSE)+VLOOKUP(I9,Letnice!$A$2:$B$7,2,FALSE)+VLOOKUP(J9,Letnice!$A$2:$B$7,2,FALSE)</f>
        <v>32</v>
      </c>
      <c r="L9" s="95">
        <f>VLOOKUP(K9,Letnice!$A$16:$B$28,2,FALSE)</f>
        <v>1001</v>
      </c>
      <c r="M9" s="23">
        <v>0.52916666666666667</v>
      </c>
      <c r="N9" s="75"/>
      <c r="O9" s="22">
        <v>16.2</v>
      </c>
      <c r="P9" s="11">
        <v>0</v>
      </c>
      <c r="Q9" s="23"/>
      <c r="R9" s="75">
        <v>0</v>
      </c>
      <c r="S9" s="71">
        <v>2</v>
      </c>
      <c r="T9" s="72">
        <v>56</v>
      </c>
      <c r="U9" s="22">
        <v>14.4</v>
      </c>
      <c r="V9" s="11">
        <v>0</v>
      </c>
      <c r="W9" s="71">
        <v>1</v>
      </c>
      <c r="X9" s="72">
        <v>23</v>
      </c>
      <c r="Y9" s="11">
        <v>0</v>
      </c>
      <c r="Z9" s="71">
        <v>1</v>
      </c>
      <c r="AA9" s="72">
        <v>40</v>
      </c>
      <c r="AB9" s="11">
        <v>0</v>
      </c>
      <c r="AC9" s="23">
        <v>0.54565972222222225</v>
      </c>
      <c r="AD9" s="113"/>
      <c r="AE9" s="23">
        <f t="shared" ref="AE9:AE25" si="0">TIME(,S9+W9+Z9,X9+T9+AA9)</f>
        <v>4.155092592592593E-3</v>
      </c>
      <c r="AF9" s="15">
        <f t="shared" ref="AF9:AF25" si="1">AC9-M9-AE9</f>
        <v>1.2337962962962988E-2</v>
      </c>
      <c r="AG9" s="27">
        <f t="shared" ref="AG9:AG25" si="2">((((HOUR(AF9))*3600)+((MINUTE(AF9))*60)+(SECOND(AF9)))*2)/60</f>
        <v>35.533333333333331</v>
      </c>
      <c r="AH9" s="27">
        <f t="shared" ref="AH9:AH25" si="3">O9+P9+U9+V9+Y9+AB9+AG9+N9+R9+AD9</f>
        <v>66.133333333333326</v>
      </c>
      <c r="AI9" s="7">
        <f t="shared" ref="AI9:AI25" si="4">L9-AH9</f>
        <v>934.86666666666667</v>
      </c>
      <c r="AJ9" s="102"/>
      <c r="AK9" s="106"/>
      <c r="AL9" s="109"/>
      <c r="AM9" s="65"/>
      <c r="AN9" s="35"/>
      <c r="AO9" s="35"/>
      <c r="AP9" s="35"/>
      <c r="AQ9" s="35"/>
      <c r="AR9" s="35"/>
      <c r="AS9" s="35"/>
      <c r="AT9" s="35"/>
      <c r="AU9" s="35"/>
      <c r="AV9" s="35"/>
      <c r="AW9" s="35"/>
    </row>
    <row r="10" spans="1:49" x14ac:dyDescent="0.2">
      <c r="A10" s="26">
        <f>SUM(A9+1)</f>
        <v>2</v>
      </c>
      <c r="B10" s="29" t="s">
        <v>135</v>
      </c>
      <c r="C10" s="17"/>
      <c r="D10" s="117" t="s">
        <v>112</v>
      </c>
      <c r="E10" s="117" t="s">
        <v>104</v>
      </c>
      <c r="F10" s="20" t="s">
        <v>105</v>
      </c>
      <c r="G10" s="20" t="s">
        <v>139</v>
      </c>
      <c r="H10" s="93">
        <v>2006</v>
      </c>
      <c r="I10" s="93">
        <v>2006</v>
      </c>
      <c r="J10" s="93">
        <v>2007</v>
      </c>
      <c r="K10" s="94">
        <f>VLOOKUP(H10,Letnice!$A$2:$B$7,2,FALSE)+VLOOKUP(I10,Letnice!$A$2:$B$7,2,FALSE)+VLOOKUP(J10,Letnice!$A$2:$B$7,2,FALSE)</f>
        <v>32</v>
      </c>
      <c r="L10" s="95">
        <f>VLOOKUP(K10,Letnice!$A$16:$B$28,2,FALSE)</f>
        <v>1001</v>
      </c>
      <c r="M10" s="23">
        <v>0.4770833333333333</v>
      </c>
      <c r="N10" s="75"/>
      <c r="O10" s="22">
        <v>18.7</v>
      </c>
      <c r="P10" s="11">
        <v>0</v>
      </c>
      <c r="Q10" s="23"/>
      <c r="R10" s="75">
        <v>0</v>
      </c>
      <c r="S10" s="71">
        <v>4</v>
      </c>
      <c r="T10" s="72">
        <v>40</v>
      </c>
      <c r="U10" s="22">
        <v>16.100000000000001</v>
      </c>
      <c r="V10" s="11">
        <v>0</v>
      </c>
      <c r="W10" s="71">
        <v>3</v>
      </c>
      <c r="X10" s="72">
        <v>24</v>
      </c>
      <c r="Y10" s="11">
        <v>0</v>
      </c>
      <c r="Z10" s="71">
        <v>3</v>
      </c>
      <c r="AA10" s="72">
        <v>2</v>
      </c>
      <c r="AB10" s="11">
        <v>0</v>
      </c>
      <c r="AC10" s="23">
        <v>0.50010416666666668</v>
      </c>
      <c r="AD10" s="113"/>
      <c r="AE10" s="23">
        <f t="shared" si="0"/>
        <v>7.7083333333333335E-3</v>
      </c>
      <c r="AF10" s="15">
        <f t="shared" si="1"/>
        <v>1.5312500000000045E-2</v>
      </c>
      <c r="AG10" s="27">
        <f t="shared" si="2"/>
        <v>44.1</v>
      </c>
      <c r="AH10" s="27">
        <f t="shared" si="3"/>
        <v>78.900000000000006</v>
      </c>
      <c r="AI10" s="7">
        <f t="shared" si="4"/>
        <v>922.1</v>
      </c>
      <c r="AJ10" s="102"/>
      <c r="AK10" s="106"/>
      <c r="AL10" s="109"/>
      <c r="AM10" s="65"/>
      <c r="AN10" s="35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49" x14ac:dyDescent="0.2">
      <c r="A11" s="26">
        <f t="shared" ref="A11:A25" si="5">SUM(A10+1)</f>
        <v>3</v>
      </c>
      <c r="B11" s="29" t="s">
        <v>135</v>
      </c>
      <c r="C11" s="17"/>
      <c r="D11" s="117" t="s">
        <v>106</v>
      </c>
      <c r="E11" s="117" t="s">
        <v>107</v>
      </c>
      <c r="F11" s="20" t="s">
        <v>105</v>
      </c>
      <c r="G11" s="20" t="s">
        <v>129</v>
      </c>
      <c r="H11" s="93">
        <v>2007</v>
      </c>
      <c r="I11" s="93">
        <v>2006</v>
      </c>
      <c r="J11" s="93">
        <v>2007</v>
      </c>
      <c r="K11" s="94">
        <f>VLOOKUP(H11,Letnice!$A$2:$B$7,2,FALSE)+VLOOKUP(I11,Letnice!$A$2:$B$7,2,FALSE)+VLOOKUP(J11,Letnice!$A$2:$B$7,2,FALSE)</f>
        <v>31</v>
      </c>
      <c r="L11" s="95">
        <f>VLOOKUP(K11,Letnice!$A$16:$B$28,2,FALSE)</f>
        <v>1001</v>
      </c>
      <c r="M11" s="23">
        <v>0.49583333333333335</v>
      </c>
      <c r="N11" s="75"/>
      <c r="O11" s="22">
        <v>19.2</v>
      </c>
      <c r="P11" s="11">
        <v>0</v>
      </c>
      <c r="Q11" s="23"/>
      <c r="R11" s="75">
        <v>0</v>
      </c>
      <c r="S11" s="71">
        <v>1</v>
      </c>
      <c r="T11" s="72">
        <v>58</v>
      </c>
      <c r="U11" s="22">
        <v>14</v>
      </c>
      <c r="V11" s="11">
        <v>10</v>
      </c>
      <c r="W11" s="71">
        <v>2</v>
      </c>
      <c r="X11" s="72">
        <v>8</v>
      </c>
      <c r="Y11" s="11">
        <v>0</v>
      </c>
      <c r="Z11" s="71">
        <v>2</v>
      </c>
      <c r="AA11" s="72">
        <v>0</v>
      </c>
      <c r="AB11" s="11">
        <v>0</v>
      </c>
      <c r="AC11" s="23">
        <v>0.51285879629629627</v>
      </c>
      <c r="AD11" s="113"/>
      <c r="AE11" s="23">
        <f t="shared" si="0"/>
        <v>4.2361111111111106E-3</v>
      </c>
      <c r="AF11" s="15">
        <f t="shared" si="1"/>
        <v>1.2789351851851812E-2</v>
      </c>
      <c r="AG11" s="27">
        <f t="shared" si="2"/>
        <v>36.833333333333336</v>
      </c>
      <c r="AH11" s="27">
        <f t="shared" si="3"/>
        <v>80.033333333333331</v>
      </c>
      <c r="AI11" s="7">
        <f t="shared" si="4"/>
        <v>920.9666666666667</v>
      </c>
      <c r="AJ11" s="102"/>
      <c r="AK11" s="106"/>
      <c r="AL11" s="109"/>
      <c r="AM11" s="65"/>
      <c r="AN11" s="35"/>
      <c r="AO11" s="35"/>
      <c r="AP11" s="35"/>
      <c r="AQ11" s="35"/>
      <c r="AR11" s="35"/>
      <c r="AS11" s="35"/>
      <c r="AT11" s="35"/>
      <c r="AU11" s="35"/>
      <c r="AV11" s="35"/>
      <c r="AW11" s="35"/>
    </row>
    <row r="12" spans="1:49" x14ac:dyDescent="0.2">
      <c r="A12" s="26">
        <f t="shared" si="5"/>
        <v>4</v>
      </c>
      <c r="B12" s="29" t="s">
        <v>135</v>
      </c>
      <c r="C12" s="17"/>
      <c r="D12" s="117" t="s">
        <v>121</v>
      </c>
      <c r="E12" s="117" t="s">
        <v>70</v>
      </c>
      <c r="F12" s="20" t="s">
        <v>105</v>
      </c>
      <c r="G12" s="20" t="s">
        <v>222</v>
      </c>
      <c r="H12" s="93">
        <v>2009</v>
      </c>
      <c r="I12" s="93">
        <v>2008</v>
      </c>
      <c r="J12" s="93">
        <v>2009</v>
      </c>
      <c r="K12" s="94">
        <f>VLOOKUP(H12,Letnice!$A$2:$B$7,2,FALSE)+VLOOKUP(I12,Letnice!$A$2:$B$7,2,FALSE)+VLOOKUP(J12,Letnice!$A$2:$B$7,2,FALSE)</f>
        <v>25</v>
      </c>
      <c r="L12" s="95">
        <f>VLOOKUP(K12,Letnice!$A$16:$B$28,2,FALSE)</f>
        <v>1003</v>
      </c>
      <c r="M12" s="23">
        <v>0.4145833333333333</v>
      </c>
      <c r="N12" s="75"/>
      <c r="O12" s="22">
        <v>21.3</v>
      </c>
      <c r="P12" s="11">
        <v>0</v>
      </c>
      <c r="Q12" s="23"/>
      <c r="R12" s="75">
        <v>0</v>
      </c>
      <c r="S12" s="71">
        <v>2</v>
      </c>
      <c r="T12" s="72">
        <v>56</v>
      </c>
      <c r="U12" s="22">
        <v>17.649999999999999</v>
      </c>
      <c r="V12" s="11">
        <v>0</v>
      </c>
      <c r="W12" s="71">
        <v>3</v>
      </c>
      <c r="X12" s="72">
        <v>26</v>
      </c>
      <c r="Y12" s="11">
        <v>0</v>
      </c>
      <c r="Z12" s="71">
        <v>5</v>
      </c>
      <c r="AA12" s="72">
        <v>21</v>
      </c>
      <c r="AB12" s="11">
        <v>2</v>
      </c>
      <c r="AC12" s="23">
        <v>0.43748842592592596</v>
      </c>
      <c r="AD12" s="113"/>
      <c r="AE12" s="23">
        <f t="shared" ref="AE12" si="6">TIME(,S12+W12+Z12,X12+T12+AA12)</f>
        <v>8.1365740740740738E-3</v>
      </c>
      <c r="AF12" s="15">
        <f t="shared" ref="AF12" si="7">AC12-M12-AE12</f>
        <v>1.4768518518518584E-2</v>
      </c>
      <c r="AG12" s="27">
        <f t="shared" si="2"/>
        <v>42.533333333333331</v>
      </c>
      <c r="AH12" s="27">
        <f t="shared" ref="AH12" si="8">O12+P12+U12+V12+Y12+AB12+AG12+N12+R12+AD12</f>
        <v>83.483333333333334</v>
      </c>
      <c r="AI12" s="7">
        <f t="shared" ref="AI12" si="9">L12-AH12</f>
        <v>919.51666666666665</v>
      </c>
      <c r="AJ12" s="102"/>
      <c r="AK12" s="106"/>
      <c r="AL12" s="109"/>
      <c r="AM12" s="6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49" x14ac:dyDescent="0.2">
      <c r="A13" s="26">
        <f t="shared" si="5"/>
        <v>5</v>
      </c>
      <c r="B13" s="29" t="s">
        <v>135</v>
      </c>
      <c r="C13" s="17"/>
      <c r="D13" s="117" t="s">
        <v>85</v>
      </c>
      <c r="E13" s="117" t="s">
        <v>70</v>
      </c>
      <c r="F13" s="20" t="s">
        <v>105</v>
      </c>
      <c r="G13" s="20" t="s">
        <v>132</v>
      </c>
      <c r="H13" s="93">
        <v>2008</v>
      </c>
      <c r="I13" s="93">
        <v>2008</v>
      </c>
      <c r="J13" s="93">
        <v>2008</v>
      </c>
      <c r="K13" s="94">
        <f>VLOOKUP(H13,Letnice!$A$2:$B$7,2,FALSE)+VLOOKUP(I13,Letnice!$A$2:$B$7,2,FALSE)+VLOOKUP(J13,Letnice!$A$2:$B$7,2,FALSE)</f>
        <v>27</v>
      </c>
      <c r="L13" s="95">
        <f>VLOOKUP(K13,Letnice!$A$16:$B$28,2,FALSE)</f>
        <v>1002</v>
      </c>
      <c r="M13" s="23">
        <v>0.50416666666666665</v>
      </c>
      <c r="N13" s="75"/>
      <c r="O13" s="22">
        <v>16.2</v>
      </c>
      <c r="P13" s="11">
        <v>0</v>
      </c>
      <c r="Q13" s="23"/>
      <c r="R13" s="75">
        <v>0</v>
      </c>
      <c r="S13" s="71">
        <v>2</v>
      </c>
      <c r="T13" s="72">
        <v>0</v>
      </c>
      <c r="U13" s="22">
        <v>22.4</v>
      </c>
      <c r="V13" s="11">
        <v>0</v>
      </c>
      <c r="W13" s="71">
        <v>2</v>
      </c>
      <c r="X13" s="72">
        <v>34</v>
      </c>
      <c r="Y13" s="11">
        <v>5</v>
      </c>
      <c r="Z13" s="71">
        <v>2</v>
      </c>
      <c r="AA13" s="72">
        <v>36</v>
      </c>
      <c r="AB13" s="11">
        <v>0</v>
      </c>
      <c r="AC13" s="23">
        <v>0.52476851851851858</v>
      </c>
      <c r="AD13" s="113"/>
      <c r="AE13" s="23">
        <f t="shared" si="0"/>
        <v>4.9768518518518521E-3</v>
      </c>
      <c r="AF13" s="15">
        <f t="shared" si="1"/>
        <v>1.5625000000000076E-2</v>
      </c>
      <c r="AG13" s="27">
        <f t="shared" si="2"/>
        <v>45</v>
      </c>
      <c r="AH13" s="27">
        <f t="shared" si="3"/>
        <v>88.6</v>
      </c>
      <c r="AI13" s="7">
        <f t="shared" si="4"/>
        <v>913.4</v>
      </c>
      <c r="AJ13" s="102"/>
      <c r="AK13" s="106"/>
      <c r="AL13" s="109"/>
      <c r="AM13" s="6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49" x14ac:dyDescent="0.2">
      <c r="A14" s="26">
        <f t="shared" si="5"/>
        <v>6</v>
      </c>
      <c r="B14" s="29" t="s">
        <v>135</v>
      </c>
      <c r="C14" s="17"/>
      <c r="D14" s="117" t="s">
        <v>69</v>
      </c>
      <c r="E14" s="117" t="s">
        <v>70</v>
      </c>
      <c r="F14" s="20" t="s">
        <v>105</v>
      </c>
      <c r="G14" s="20" t="s">
        <v>128</v>
      </c>
      <c r="H14" s="93">
        <v>2006</v>
      </c>
      <c r="I14" s="93">
        <v>2008</v>
      </c>
      <c r="J14" s="93">
        <v>2009</v>
      </c>
      <c r="K14" s="94">
        <f>VLOOKUP(H14,Letnice!$A$2:$B$7,2,FALSE)+VLOOKUP(I14,Letnice!$A$2:$B$7,2,FALSE)+VLOOKUP(J14,Letnice!$A$2:$B$7,2,FALSE)</f>
        <v>28</v>
      </c>
      <c r="L14" s="95">
        <f>VLOOKUP(K14,Letnice!$A$16:$B$28,2,FALSE)</f>
        <v>1002</v>
      </c>
      <c r="M14" s="23">
        <v>0.42708333333333331</v>
      </c>
      <c r="N14" s="75">
        <v>0</v>
      </c>
      <c r="O14" s="22">
        <v>16.8</v>
      </c>
      <c r="P14" s="11">
        <v>0</v>
      </c>
      <c r="Q14" s="23"/>
      <c r="R14" s="75">
        <v>0</v>
      </c>
      <c r="S14" s="71">
        <v>1</v>
      </c>
      <c r="T14" s="72">
        <v>52</v>
      </c>
      <c r="U14" s="22">
        <v>21.1</v>
      </c>
      <c r="V14" s="11">
        <v>0</v>
      </c>
      <c r="W14" s="71">
        <v>2</v>
      </c>
      <c r="X14" s="72">
        <v>2</v>
      </c>
      <c r="Y14" s="11">
        <v>0</v>
      </c>
      <c r="Z14" s="71">
        <v>1</v>
      </c>
      <c r="AA14" s="72">
        <v>10</v>
      </c>
      <c r="AB14" s="11">
        <v>0</v>
      </c>
      <c r="AC14" s="23">
        <v>0.45053240740740735</v>
      </c>
      <c r="AD14" s="113"/>
      <c r="AE14" s="23">
        <f t="shared" si="0"/>
        <v>3.5185185185185185E-3</v>
      </c>
      <c r="AF14" s="15">
        <f t="shared" si="1"/>
        <v>1.9930555555555521E-2</v>
      </c>
      <c r="AG14" s="27">
        <f t="shared" si="2"/>
        <v>57.4</v>
      </c>
      <c r="AH14" s="27">
        <f t="shared" si="3"/>
        <v>95.300000000000011</v>
      </c>
      <c r="AI14" s="7">
        <f t="shared" si="4"/>
        <v>906.7</v>
      </c>
      <c r="AJ14" s="102"/>
      <c r="AK14" s="106"/>
      <c r="AL14" s="109"/>
      <c r="AM14" s="6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" x14ac:dyDescent="0.2">
      <c r="A15" s="26">
        <f t="shared" si="5"/>
        <v>7</v>
      </c>
      <c r="B15" s="29" t="s">
        <v>135</v>
      </c>
      <c r="C15" s="17"/>
      <c r="D15" s="117" t="s">
        <v>114</v>
      </c>
      <c r="E15" s="117" t="s">
        <v>80</v>
      </c>
      <c r="F15" s="20" t="s">
        <v>105</v>
      </c>
      <c r="G15" s="20" t="s">
        <v>143</v>
      </c>
      <c r="H15" s="93">
        <v>2006</v>
      </c>
      <c r="I15" s="93">
        <v>2006</v>
      </c>
      <c r="J15" s="93">
        <v>2007</v>
      </c>
      <c r="K15" s="94">
        <f>VLOOKUP(H15,Letnice!$A$2:$B$7,2,FALSE)+VLOOKUP(I15,Letnice!$A$2:$B$7,2,FALSE)+VLOOKUP(J15,Letnice!$A$2:$B$7,2,FALSE)</f>
        <v>32</v>
      </c>
      <c r="L15" s="95">
        <f>VLOOKUP(K15,Letnice!$A$16:$B$28,2,FALSE)</f>
        <v>1001</v>
      </c>
      <c r="M15" s="23">
        <v>0.40625</v>
      </c>
      <c r="N15" s="75">
        <v>0</v>
      </c>
      <c r="O15" s="22">
        <v>20.5</v>
      </c>
      <c r="P15" s="11">
        <v>0</v>
      </c>
      <c r="Q15" s="23"/>
      <c r="R15" s="75">
        <v>0</v>
      </c>
      <c r="S15" s="71">
        <v>2</v>
      </c>
      <c r="T15" s="72">
        <v>55</v>
      </c>
      <c r="U15" s="22">
        <v>17.850000000000001</v>
      </c>
      <c r="V15" s="11">
        <v>0</v>
      </c>
      <c r="W15" s="71">
        <v>1</v>
      </c>
      <c r="X15" s="72">
        <v>41</v>
      </c>
      <c r="Y15" s="11">
        <v>0</v>
      </c>
      <c r="Z15" s="71">
        <v>2</v>
      </c>
      <c r="AA15" s="72">
        <v>53</v>
      </c>
      <c r="AB15" s="11">
        <v>0</v>
      </c>
      <c r="AC15" s="23">
        <v>0.43134259259259261</v>
      </c>
      <c r="AD15" s="113"/>
      <c r="AE15" s="23">
        <f t="shared" si="0"/>
        <v>5.1967592592592595E-3</v>
      </c>
      <c r="AF15" s="15">
        <f t="shared" si="1"/>
        <v>1.9895833333333352E-2</v>
      </c>
      <c r="AG15" s="27">
        <f t="shared" si="2"/>
        <v>57.3</v>
      </c>
      <c r="AH15" s="27">
        <f t="shared" si="3"/>
        <v>95.65</v>
      </c>
      <c r="AI15" s="7">
        <f t="shared" si="4"/>
        <v>905.35</v>
      </c>
      <c r="AJ15" s="102"/>
      <c r="AK15" s="106"/>
      <c r="AL15" s="109"/>
      <c r="AM15" s="6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" x14ac:dyDescent="0.2">
      <c r="A16" s="26">
        <f t="shared" si="5"/>
        <v>8</v>
      </c>
      <c r="B16" s="29" t="s">
        <v>135</v>
      </c>
      <c r="C16" s="17"/>
      <c r="D16" s="117" t="s">
        <v>108</v>
      </c>
      <c r="E16" s="117" t="s">
        <v>80</v>
      </c>
      <c r="F16" s="20" t="s">
        <v>105</v>
      </c>
      <c r="G16" s="20" t="s">
        <v>130</v>
      </c>
      <c r="H16" s="93">
        <v>2006</v>
      </c>
      <c r="I16" s="93">
        <v>2007</v>
      </c>
      <c r="J16" s="93">
        <v>2006</v>
      </c>
      <c r="K16" s="94">
        <f>VLOOKUP(H16,Letnice!$A$2:$B$7,2,FALSE)+VLOOKUP(I16,Letnice!$A$2:$B$7,2,FALSE)+VLOOKUP(J16,Letnice!$A$2:$B$7,2,FALSE)</f>
        <v>32</v>
      </c>
      <c r="L16" s="95">
        <f>VLOOKUP(K16,Letnice!$A$16:$B$28,2,FALSE)</f>
        <v>1001</v>
      </c>
      <c r="M16" s="23">
        <v>0.43958333333333338</v>
      </c>
      <c r="N16" s="75"/>
      <c r="O16" s="22">
        <v>14.7</v>
      </c>
      <c r="P16" s="11">
        <v>0</v>
      </c>
      <c r="Q16" s="23"/>
      <c r="R16" s="75">
        <v>0</v>
      </c>
      <c r="S16" s="71">
        <v>2</v>
      </c>
      <c r="T16" s="72">
        <v>20</v>
      </c>
      <c r="U16" s="22">
        <v>13.85</v>
      </c>
      <c r="V16" s="11">
        <v>5</v>
      </c>
      <c r="W16" s="71">
        <v>3</v>
      </c>
      <c r="X16" s="72">
        <v>58</v>
      </c>
      <c r="Y16" s="11">
        <v>0</v>
      </c>
      <c r="Z16" s="71">
        <v>2</v>
      </c>
      <c r="AA16" s="72">
        <v>50</v>
      </c>
      <c r="AB16" s="11">
        <v>0</v>
      </c>
      <c r="AC16" s="23">
        <v>0.4675347222222222</v>
      </c>
      <c r="AD16" s="113"/>
      <c r="AE16" s="23">
        <f t="shared" si="0"/>
        <v>6.3425925925925915E-3</v>
      </c>
      <c r="AF16" s="15">
        <f t="shared" si="1"/>
        <v>2.1608796296296227E-2</v>
      </c>
      <c r="AG16" s="27">
        <f t="shared" si="2"/>
        <v>62.233333333333334</v>
      </c>
      <c r="AH16" s="27">
        <f t="shared" si="3"/>
        <v>95.783333333333331</v>
      </c>
      <c r="AI16" s="7">
        <f t="shared" si="4"/>
        <v>905.2166666666667</v>
      </c>
      <c r="AJ16" s="102"/>
      <c r="AK16" s="106"/>
      <c r="AL16" s="109"/>
      <c r="AM16" s="6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49" x14ac:dyDescent="0.2">
      <c r="A17" s="26">
        <f t="shared" si="5"/>
        <v>9</v>
      </c>
      <c r="B17" s="29" t="s">
        <v>135</v>
      </c>
      <c r="C17" s="17"/>
      <c r="D17" s="117" t="s">
        <v>97</v>
      </c>
      <c r="E17" s="117" t="s">
        <v>98</v>
      </c>
      <c r="F17" s="20" t="s">
        <v>105</v>
      </c>
      <c r="G17" s="20" t="s">
        <v>141</v>
      </c>
      <c r="H17" s="93">
        <v>2008</v>
      </c>
      <c r="I17" s="93">
        <v>2007</v>
      </c>
      <c r="J17" s="93">
        <v>2007</v>
      </c>
      <c r="K17" s="94">
        <f>VLOOKUP(H17,Letnice!$A$2:$B$7,2,FALSE)+VLOOKUP(I17,Letnice!$A$2:$B$7,2,FALSE)+VLOOKUP(J17,Letnice!$A$2:$B$7,2,FALSE)</f>
        <v>29</v>
      </c>
      <c r="L17" s="95">
        <f>VLOOKUP(K17,Letnice!$A$16:$B$28,2,FALSE)</f>
        <v>1002</v>
      </c>
      <c r="M17" s="23">
        <v>0.51666666666666672</v>
      </c>
      <c r="N17" s="75"/>
      <c r="O17" s="22">
        <v>18.5</v>
      </c>
      <c r="P17" s="11">
        <v>0</v>
      </c>
      <c r="Q17" s="23"/>
      <c r="R17" s="75">
        <v>0</v>
      </c>
      <c r="S17" s="71">
        <v>1</v>
      </c>
      <c r="T17" s="72">
        <v>51</v>
      </c>
      <c r="U17" s="22">
        <v>16.600000000000001</v>
      </c>
      <c r="V17" s="11">
        <v>0</v>
      </c>
      <c r="W17" s="71">
        <v>3</v>
      </c>
      <c r="X17" s="72">
        <v>42</v>
      </c>
      <c r="Y17" s="11">
        <v>0</v>
      </c>
      <c r="Z17" s="71">
        <v>0</v>
      </c>
      <c r="AA17" s="72">
        <v>57</v>
      </c>
      <c r="AB17" s="11">
        <v>0</v>
      </c>
      <c r="AC17" s="23">
        <v>0.54457175925925927</v>
      </c>
      <c r="AD17" s="113"/>
      <c r="AE17" s="23">
        <f t="shared" si="0"/>
        <v>4.5138888888888893E-3</v>
      </c>
      <c r="AF17" s="15">
        <f t="shared" si="1"/>
        <v>2.3391203703703661E-2</v>
      </c>
      <c r="AG17" s="27">
        <f t="shared" si="2"/>
        <v>67.36666666666666</v>
      </c>
      <c r="AH17" s="27">
        <f t="shared" si="3"/>
        <v>102.46666666666667</v>
      </c>
      <c r="AI17" s="7">
        <f t="shared" si="4"/>
        <v>899.5333333333333</v>
      </c>
      <c r="AJ17" s="102"/>
      <c r="AK17" s="106"/>
      <c r="AL17" s="109"/>
      <c r="AM17" s="6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49" x14ac:dyDescent="0.2">
      <c r="A18" s="26">
        <f t="shared" si="5"/>
        <v>10</v>
      </c>
      <c r="B18" s="29" t="s">
        <v>135</v>
      </c>
      <c r="C18" s="17"/>
      <c r="D18" s="117" t="s">
        <v>115</v>
      </c>
      <c r="E18" s="117" t="s">
        <v>80</v>
      </c>
      <c r="F18" s="20" t="s">
        <v>105</v>
      </c>
      <c r="G18" s="20" t="s">
        <v>144</v>
      </c>
      <c r="H18" s="93">
        <v>2009</v>
      </c>
      <c r="I18" s="93">
        <v>2009</v>
      </c>
      <c r="J18" s="93">
        <v>2007</v>
      </c>
      <c r="K18" s="94">
        <f>VLOOKUP(H18,Letnice!$A$2:$B$7,2,FALSE)+VLOOKUP(I18,Letnice!$A$2:$B$7,2,FALSE)+VLOOKUP(J18,Letnice!$A$2:$B$7,2,FALSE)</f>
        <v>26</v>
      </c>
      <c r="L18" s="95">
        <f>VLOOKUP(K18,Letnice!$A$16:$B$28,2,FALSE)</f>
        <v>1003</v>
      </c>
      <c r="M18" s="23">
        <v>0.42291666666666666</v>
      </c>
      <c r="N18" s="75">
        <v>0</v>
      </c>
      <c r="O18" s="22">
        <v>24</v>
      </c>
      <c r="P18" s="11">
        <v>2</v>
      </c>
      <c r="Q18" s="23"/>
      <c r="R18" s="75">
        <v>0</v>
      </c>
      <c r="S18" s="71">
        <v>2</v>
      </c>
      <c r="T18" s="72">
        <v>15</v>
      </c>
      <c r="U18" s="22">
        <v>21.23</v>
      </c>
      <c r="V18" s="11">
        <v>0</v>
      </c>
      <c r="W18" s="71">
        <v>2</v>
      </c>
      <c r="X18" s="72">
        <v>26</v>
      </c>
      <c r="Y18" s="11">
        <v>0</v>
      </c>
      <c r="Z18" s="71">
        <v>2</v>
      </c>
      <c r="AA18" s="72">
        <v>18</v>
      </c>
      <c r="AB18" s="11">
        <v>0</v>
      </c>
      <c r="AC18" s="23">
        <v>0.44732638888888893</v>
      </c>
      <c r="AD18" s="113"/>
      <c r="AE18" s="23">
        <f t="shared" si="0"/>
        <v>4.8495370370370368E-3</v>
      </c>
      <c r="AF18" s="15">
        <f t="shared" si="1"/>
        <v>1.9560185185185226E-2</v>
      </c>
      <c r="AG18" s="27">
        <f t="shared" si="2"/>
        <v>56.333333333333336</v>
      </c>
      <c r="AH18" s="27">
        <f t="shared" si="3"/>
        <v>103.56333333333333</v>
      </c>
      <c r="AI18" s="7">
        <f t="shared" si="4"/>
        <v>899.43666666666672</v>
      </c>
      <c r="AJ18" s="102"/>
      <c r="AK18" s="106"/>
      <c r="AL18" s="109"/>
      <c r="AM18" s="6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49" x14ac:dyDescent="0.2">
      <c r="A19" s="26">
        <f t="shared" si="5"/>
        <v>11</v>
      </c>
      <c r="B19" s="29" t="s">
        <v>135</v>
      </c>
      <c r="C19" s="17"/>
      <c r="D19" s="117" t="s">
        <v>109</v>
      </c>
      <c r="E19" s="117" t="s">
        <v>70</v>
      </c>
      <c r="F19" s="20" t="s">
        <v>105</v>
      </c>
      <c r="G19" s="20" t="s">
        <v>133</v>
      </c>
      <c r="H19" s="93">
        <v>2006</v>
      </c>
      <c r="I19" s="93">
        <v>2007</v>
      </c>
      <c r="J19" s="93">
        <v>2008</v>
      </c>
      <c r="K19" s="94">
        <f>VLOOKUP(H19,Letnice!$A$2:$B$7,2,FALSE)+VLOOKUP(I19,Letnice!$A$2:$B$7,2,FALSE)+VLOOKUP(J19,Letnice!$A$2:$B$7,2,FALSE)</f>
        <v>30</v>
      </c>
      <c r="L19" s="95">
        <f>VLOOKUP(K19,Letnice!$A$16:$B$28,2,FALSE)</f>
        <v>1001</v>
      </c>
      <c r="M19" s="23">
        <v>0.44791666666666669</v>
      </c>
      <c r="N19" s="75"/>
      <c r="O19" s="22">
        <v>17.100000000000001</v>
      </c>
      <c r="P19" s="11">
        <v>0</v>
      </c>
      <c r="Q19" s="23"/>
      <c r="R19" s="75">
        <v>0</v>
      </c>
      <c r="S19" s="71">
        <v>2</v>
      </c>
      <c r="T19" s="72">
        <v>56</v>
      </c>
      <c r="U19" s="22">
        <v>19.399999999999999</v>
      </c>
      <c r="V19" s="11">
        <v>15</v>
      </c>
      <c r="W19" s="71">
        <v>2</v>
      </c>
      <c r="X19" s="72">
        <v>31</v>
      </c>
      <c r="Y19" s="11">
        <v>10</v>
      </c>
      <c r="Z19" s="71">
        <v>4</v>
      </c>
      <c r="AA19" s="72">
        <v>11</v>
      </c>
      <c r="AB19" s="11">
        <v>2</v>
      </c>
      <c r="AC19" s="23">
        <v>0.47037037037037038</v>
      </c>
      <c r="AD19" s="113"/>
      <c r="AE19" s="23">
        <f t="shared" si="0"/>
        <v>6.6898148148148142E-3</v>
      </c>
      <c r="AF19" s="15">
        <f t="shared" si="1"/>
        <v>1.5763888888888883E-2</v>
      </c>
      <c r="AG19" s="27">
        <f t="shared" si="2"/>
        <v>45.4</v>
      </c>
      <c r="AH19" s="27">
        <f t="shared" si="3"/>
        <v>108.9</v>
      </c>
      <c r="AI19" s="7">
        <f t="shared" si="4"/>
        <v>892.1</v>
      </c>
      <c r="AJ19" s="102"/>
      <c r="AK19" s="106"/>
      <c r="AL19" s="109"/>
      <c r="AM19" s="6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49" x14ac:dyDescent="0.2">
      <c r="A20" s="26">
        <f t="shared" si="5"/>
        <v>12</v>
      </c>
      <c r="B20" s="29" t="s">
        <v>135</v>
      </c>
      <c r="C20" s="28"/>
      <c r="D20" s="117" t="s">
        <v>113</v>
      </c>
      <c r="E20" s="117" t="s">
        <v>92</v>
      </c>
      <c r="F20" s="20" t="s">
        <v>105</v>
      </c>
      <c r="G20" s="20" t="s">
        <v>140</v>
      </c>
      <c r="H20" s="93">
        <v>2006</v>
      </c>
      <c r="I20" s="93">
        <v>2007</v>
      </c>
      <c r="J20" s="93">
        <v>2009</v>
      </c>
      <c r="K20" s="94">
        <f>VLOOKUP(H20,Letnice!$A$2:$B$7,2,FALSE)+VLOOKUP(I20,Letnice!$A$2:$B$7,2,FALSE)+VLOOKUP(J20,Letnice!$A$2:$B$7,2,FALSE)</f>
        <v>29</v>
      </c>
      <c r="L20" s="95">
        <f>VLOOKUP(K20,Letnice!$A$16:$B$28,2,FALSE)</f>
        <v>1002</v>
      </c>
      <c r="M20" s="23">
        <v>0.52083333333333337</v>
      </c>
      <c r="N20" s="75"/>
      <c r="O20" s="22">
        <v>30.4</v>
      </c>
      <c r="P20" s="11">
        <v>2</v>
      </c>
      <c r="Q20" s="23"/>
      <c r="R20" s="75">
        <v>0</v>
      </c>
      <c r="S20" s="71">
        <v>3</v>
      </c>
      <c r="T20" s="72">
        <v>56</v>
      </c>
      <c r="U20" s="22">
        <v>17.5</v>
      </c>
      <c r="V20" s="11">
        <v>5</v>
      </c>
      <c r="W20" s="71">
        <v>5</v>
      </c>
      <c r="X20" s="72">
        <v>24</v>
      </c>
      <c r="Y20" s="11">
        <v>0</v>
      </c>
      <c r="Z20" s="71">
        <v>1</v>
      </c>
      <c r="AA20" s="72">
        <v>3</v>
      </c>
      <c r="AB20" s="11">
        <v>0</v>
      </c>
      <c r="AC20" s="23">
        <v>0.54715277777777771</v>
      </c>
      <c r="AD20" s="113"/>
      <c r="AE20" s="23">
        <f t="shared" si="0"/>
        <v>7.2106481481481475E-3</v>
      </c>
      <c r="AF20" s="15">
        <f t="shared" si="1"/>
        <v>1.9108796296296193E-2</v>
      </c>
      <c r="AG20" s="27">
        <f t="shared" si="2"/>
        <v>55.033333333333331</v>
      </c>
      <c r="AH20" s="27">
        <f t="shared" si="3"/>
        <v>109.93333333333334</v>
      </c>
      <c r="AI20" s="7">
        <f t="shared" si="4"/>
        <v>892.06666666666661</v>
      </c>
      <c r="AJ20" s="102"/>
      <c r="AK20" s="106"/>
      <c r="AL20" s="109"/>
      <c r="AM20" s="6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49" x14ac:dyDescent="0.2">
      <c r="A21" s="26">
        <f t="shared" si="5"/>
        <v>13</v>
      </c>
      <c r="B21" s="29" t="s">
        <v>135</v>
      </c>
      <c r="C21" s="17"/>
      <c r="D21" s="117" t="s">
        <v>90</v>
      </c>
      <c r="E21" s="117" t="s">
        <v>91</v>
      </c>
      <c r="F21" s="20" t="s">
        <v>105</v>
      </c>
      <c r="G21" s="20" t="s">
        <v>134</v>
      </c>
      <c r="H21" s="93">
        <v>2008</v>
      </c>
      <c r="I21" s="93">
        <v>2006</v>
      </c>
      <c r="J21" s="93">
        <v>2006</v>
      </c>
      <c r="K21" s="94">
        <f>VLOOKUP(H21,Letnice!$A$2:$B$7,2,FALSE)+VLOOKUP(I21,Letnice!$A$2:$B$7,2,FALSE)+VLOOKUP(J21,Letnice!$A$2:$B$7,2,FALSE)</f>
        <v>31</v>
      </c>
      <c r="L21" s="95">
        <f>VLOOKUP(K21,Letnice!$A$16:$B$28,2,FALSE)</f>
        <v>1001</v>
      </c>
      <c r="M21" s="23">
        <v>0.46875</v>
      </c>
      <c r="N21" s="75"/>
      <c r="O21" s="22">
        <v>17.3</v>
      </c>
      <c r="P21" s="11">
        <v>0</v>
      </c>
      <c r="Q21" s="23"/>
      <c r="R21" s="75">
        <v>0</v>
      </c>
      <c r="S21" s="71">
        <v>2</v>
      </c>
      <c r="T21" s="72">
        <v>17</v>
      </c>
      <c r="U21" s="22">
        <v>20.8</v>
      </c>
      <c r="V21" s="11">
        <v>10</v>
      </c>
      <c r="W21" s="71">
        <v>2</v>
      </c>
      <c r="X21" s="72">
        <v>22</v>
      </c>
      <c r="Y21" s="11">
        <v>0</v>
      </c>
      <c r="Z21" s="71">
        <v>1</v>
      </c>
      <c r="AA21" s="72">
        <v>50</v>
      </c>
      <c r="AB21" s="11">
        <v>0</v>
      </c>
      <c r="AC21" s="23">
        <v>0.4997685185185185</v>
      </c>
      <c r="AD21" s="113"/>
      <c r="AE21" s="23">
        <f t="shared" si="0"/>
        <v>4.5023148148148149E-3</v>
      </c>
      <c r="AF21" s="15">
        <f t="shared" si="1"/>
        <v>2.6516203703703688E-2</v>
      </c>
      <c r="AG21" s="27">
        <f t="shared" si="2"/>
        <v>76.36666666666666</v>
      </c>
      <c r="AH21" s="27">
        <f t="shared" si="3"/>
        <v>124.46666666666667</v>
      </c>
      <c r="AI21" s="7">
        <f t="shared" si="4"/>
        <v>876.5333333333333</v>
      </c>
      <c r="AJ21" s="102"/>
      <c r="AK21" s="106"/>
      <c r="AL21" s="109"/>
      <c r="AM21" s="6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49" x14ac:dyDescent="0.2">
      <c r="A22" s="26">
        <f t="shared" si="5"/>
        <v>14</v>
      </c>
      <c r="B22" s="29" t="s">
        <v>135</v>
      </c>
      <c r="C22" s="17"/>
      <c r="D22" s="117" t="s">
        <v>99</v>
      </c>
      <c r="E22" s="117" t="s">
        <v>98</v>
      </c>
      <c r="F22" s="20" t="s">
        <v>105</v>
      </c>
      <c r="G22" s="20" t="s">
        <v>142</v>
      </c>
      <c r="H22" s="93">
        <v>2006</v>
      </c>
      <c r="I22" s="93">
        <v>2006</v>
      </c>
      <c r="J22" s="93">
        <v>2006</v>
      </c>
      <c r="K22" s="94">
        <f>VLOOKUP(H22,Letnice!$A$2:$B$7,2,FALSE)+VLOOKUP(I22,Letnice!$A$2:$B$7,2,FALSE)+VLOOKUP(J22,Letnice!$A$2:$B$7,2,FALSE)</f>
        <v>33</v>
      </c>
      <c r="L22" s="95">
        <f>VLOOKUP(K22,Letnice!$A$16:$B$28,2,FALSE)</f>
        <v>1000</v>
      </c>
      <c r="M22" s="23">
        <v>0.45833333333333331</v>
      </c>
      <c r="N22" s="75"/>
      <c r="O22" s="22">
        <v>14.8</v>
      </c>
      <c r="P22" s="11">
        <v>0</v>
      </c>
      <c r="Q22" s="23"/>
      <c r="R22" s="75">
        <v>0</v>
      </c>
      <c r="S22" s="71">
        <v>2</v>
      </c>
      <c r="T22" s="72">
        <v>56</v>
      </c>
      <c r="U22" s="22">
        <v>18.7</v>
      </c>
      <c r="V22" s="11">
        <v>0</v>
      </c>
      <c r="W22" s="71">
        <v>1</v>
      </c>
      <c r="X22" s="72">
        <v>10</v>
      </c>
      <c r="Y22" s="11">
        <v>0</v>
      </c>
      <c r="Z22" s="71">
        <v>3</v>
      </c>
      <c r="AA22" s="72">
        <v>40</v>
      </c>
      <c r="AB22" s="11">
        <v>0</v>
      </c>
      <c r="AC22" s="23">
        <v>0.49666666666666665</v>
      </c>
      <c r="AD22" s="113"/>
      <c r="AE22" s="23">
        <f t="shared" si="0"/>
        <v>5.3935185185185188E-3</v>
      </c>
      <c r="AF22" s="15">
        <f t="shared" si="1"/>
        <v>3.2939814814814811E-2</v>
      </c>
      <c r="AG22" s="27">
        <f t="shared" si="2"/>
        <v>94.86666666666666</v>
      </c>
      <c r="AH22" s="27">
        <f t="shared" si="3"/>
        <v>128.36666666666667</v>
      </c>
      <c r="AI22" s="7">
        <f t="shared" si="4"/>
        <v>871.63333333333333</v>
      </c>
      <c r="AJ22" s="102"/>
      <c r="AK22" s="106"/>
      <c r="AL22" s="109"/>
      <c r="AM22" s="6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49" x14ac:dyDescent="0.2">
      <c r="A23" s="26">
        <f t="shared" si="5"/>
        <v>15</v>
      </c>
      <c r="B23" s="29" t="s">
        <v>135</v>
      </c>
      <c r="C23" s="17"/>
      <c r="D23" s="117" t="s">
        <v>84</v>
      </c>
      <c r="E23" s="117" t="s">
        <v>70</v>
      </c>
      <c r="F23" s="20" t="s">
        <v>105</v>
      </c>
      <c r="G23" s="20" t="s">
        <v>131</v>
      </c>
      <c r="H23" s="93">
        <v>2006</v>
      </c>
      <c r="I23" s="93">
        <v>2006</v>
      </c>
      <c r="J23" s="93">
        <v>2007</v>
      </c>
      <c r="K23" s="94">
        <f>VLOOKUP(H23,Letnice!$A$2:$B$7,2,FALSE)+VLOOKUP(I23,Letnice!$A$2:$B$7,2,FALSE)+VLOOKUP(J23,Letnice!$A$2:$B$7,2,FALSE)</f>
        <v>32</v>
      </c>
      <c r="L23" s="95">
        <f>VLOOKUP(K23,Letnice!$A$16:$B$28,2,FALSE)</f>
        <v>1001</v>
      </c>
      <c r="M23" s="23">
        <v>0.39583333333333331</v>
      </c>
      <c r="N23" s="75">
        <v>0</v>
      </c>
      <c r="O23" s="22">
        <v>17.100000000000001</v>
      </c>
      <c r="P23" s="11">
        <v>0</v>
      </c>
      <c r="Q23" s="23"/>
      <c r="R23" s="75">
        <v>0</v>
      </c>
      <c r="S23" s="71">
        <v>5</v>
      </c>
      <c r="T23" s="72">
        <v>31</v>
      </c>
      <c r="U23" s="22">
        <v>17.5</v>
      </c>
      <c r="V23" s="11">
        <v>10</v>
      </c>
      <c r="W23" s="71">
        <v>3</v>
      </c>
      <c r="X23" s="72">
        <v>6</v>
      </c>
      <c r="Y23" s="11">
        <v>0</v>
      </c>
      <c r="Z23" s="71">
        <v>1</v>
      </c>
      <c r="AA23" s="72">
        <v>27</v>
      </c>
      <c r="AB23" s="11">
        <v>0</v>
      </c>
      <c r="AC23" s="23">
        <v>0.44148148148148153</v>
      </c>
      <c r="AD23" s="113"/>
      <c r="AE23" s="23">
        <f t="shared" si="0"/>
        <v>6.9907407407407409E-3</v>
      </c>
      <c r="AF23" s="15">
        <f t="shared" si="1"/>
        <v>3.8657407407407474E-2</v>
      </c>
      <c r="AG23" s="27">
        <f t="shared" si="2"/>
        <v>111.33333333333333</v>
      </c>
      <c r="AH23" s="27">
        <f t="shared" si="3"/>
        <v>155.93333333333334</v>
      </c>
      <c r="AI23" s="7">
        <f t="shared" si="4"/>
        <v>845.06666666666661</v>
      </c>
      <c r="AJ23" s="102"/>
      <c r="AK23" s="106"/>
      <c r="AL23" s="109"/>
      <c r="AM23" s="6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49" x14ac:dyDescent="0.2">
      <c r="A24" s="26">
        <f t="shared" si="5"/>
        <v>16</v>
      </c>
      <c r="B24" s="29" t="s">
        <v>135</v>
      </c>
      <c r="C24" s="17"/>
      <c r="D24" s="117" t="s">
        <v>110</v>
      </c>
      <c r="E24" s="117" t="s">
        <v>91</v>
      </c>
      <c r="F24" s="20" t="s">
        <v>105</v>
      </c>
      <c r="G24" s="20" t="s">
        <v>137</v>
      </c>
      <c r="H24" s="93">
        <v>2010</v>
      </c>
      <c r="I24" s="93">
        <v>2009</v>
      </c>
      <c r="J24" s="93">
        <v>2008</v>
      </c>
      <c r="K24" s="94">
        <f>VLOOKUP(H24,Letnice!$A$2:$B$7,2,FALSE)+VLOOKUP(I24,Letnice!$A$2:$B$7,2,FALSE)+VLOOKUP(J24,Letnice!$A$2:$B$7,2,FALSE)</f>
        <v>24</v>
      </c>
      <c r="L24" s="95">
        <f>VLOOKUP(K24,Letnice!$A$16:$B$28,2,FALSE)</f>
        <v>1003</v>
      </c>
      <c r="M24" s="23">
        <v>0.375</v>
      </c>
      <c r="N24" s="75"/>
      <c r="O24" s="22">
        <v>31</v>
      </c>
      <c r="P24" s="11">
        <v>0</v>
      </c>
      <c r="Q24" s="23"/>
      <c r="R24" s="75">
        <v>0</v>
      </c>
      <c r="S24" s="71">
        <v>4</v>
      </c>
      <c r="T24" s="72">
        <v>24</v>
      </c>
      <c r="U24" s="22">
        <v>60</v>
      </c>
      <c r="V24" s="11">
        <v>15</v>
      </c>
      <c r="W24" s="71">
        <v>4</v>
      </c>
      <c r="X24" s="72">
        <v>20</v>
      </c>
      <c r="Y24" s="11">
        <v>10</v>
      </c>
      <c r="Z24" s="71">
        <v>3</v>
      </c>
      <c r="AA24" s="72">
        <v>2</v>
      </c>
      <c r="AB24" s="11">
        <v>6</v>
      </c>
      <c r="AC24" s="23">
        <v>0.4071643518518519</v>
      </c>
      <c r="AD24" s="113"/>
      <c r="AE24" s="23">
        <f t="shared" si="0"/>
        <v>8.1712962962962963E-3</v>
      </c>
      <c r="AF24" s="15">
        <f t="shared" si="1"/>
        <v>2.3993055555555608E-2</v>
      </c>
      <c r="AG24" s="27">
        <f t="shared" si="2"/>
        <v>69.099999999999994</v>
      </c>
      <c r="AH24" s="27">
        <f t="shared" si="3"/>
        <v>191.1</v>
      </c>
      <c r="AI24" s="7">
        <f t="shared" si="4"/>
        <v>811.9</v>
      </c>
      <c r="AJ24" s="102"/>
      <c r="AK24" s="106"/>
      <c r="AL24" s="109"/>
      <c r="AM24" s="6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x14ac:dyDescent="0.2">
      <c r="A25" s="26">
        <f t="shared" si="5"/>
        <v>17</v>
      </c>
      <c r="B25" s="29" t="s">
        <v>135</v>
      </c>
      <c r="C25" s="17"/>
      <c r="D25" s="117" t="s">
        <v>111</v>
      </c>
      <c r="E25" s="117" t="s">
        <v>91</v>
      </c>
      <c r="F25" s="20" t="s">
        <v>105</v>
      </c>
      <c r="G25" s="20" t="s">
        <v>138</v>
      </c>
      <c r="H25" s="93">
        <v>2007</v>
      </c>
      <c r="I25" s="93">
        <v>2007</v>
      </c>
      <c r="J25" s="93">
        <v>2011</v>
      </c>
      <c r="K25" s="94">
        <f>VLOOKUP(H25,Letnice!$A$2:$B$7,2,FALSE)+VLOOKUP(I25,Letnice!$A$2:$B$7,2,FALSE)+VLOOKUP(J25,Letnice!$A$2:$B$7,2,FALSE)</f>
        <v>27</v>
      </c>
      <c r="L25" s="95">
        <f>VLOOKUP(K25,Letnice!$A$16:$B$28,2,FALSE)</f>
        <v>1002</v>
      </c>
      <c r="M25" s="23">
        <v>0.40208333333333335</v>
      </c>
      <c r="N25" s="75">
        <v>0</v>
      </c>
      <c r="O25" s="22">
        <v>26</v>
      </c>
      <c r="P25" s="11">
        <v>2</v>
      </c>
      <c r="Q25" s="23"/>
      <c r="R25" s="75">
        <v>0</v>
      </c>
      <c r="S25" s="71">
        <v>4</v>
      </c>
      <c r="T25" s="72">
        <v>9</v>
      </c>
      <c r="U25" s="22">
        <v>59.08</v>
      </c>
      <c r="V25" s="11">
        <v>25</v>
      </c>
      <c r="W25" s="71">
        <v>1</v>
      </c>
      <c r="X25" s="72">
        <v>27</v>
      </c>
      <c r="Y25" s="11">
        <v>0</v>
      </c>
      <c r="Z25" s="71">
        <v>3</v>
      </c>
      <c r="AA25" s="72">
        <v>23</v>
      </c>
      <c r="AB25" s="11">
        <v>6</v>
      </c>
      <c r="AC25" s="23">
        <v>0.43681712962962965</v>
      </c>
      <c r="AD25" s="113"/>
      <c r="AE25" s="23">
        <f t="shared" si="0"/>
        <v>6.238425925925925E-3</v>
      </c>
      <c r="AF25" s="15">
        <f t="shared" si="1"/>
        <v>2.8495370370370379E-2</v>
      </c>
      <c r="AG25" s="27">
        <f t="shared" si="2"/>
        <v>82.066666666666663</v>
      </c>
      <c r="AH25" s="27">
        <f t="shared" si="3"/>
        <v>200.14666666666665</v>
      </c>
      <c r="AI25" s="7">
        <f t="shared" si="4"/>
        <v>801.85333333333335</v>
      </c>
      <c r="AJ25" s="102"/>
      <c r="AK25" s="106"/>
      <c r="AL25" s="109"/>
      <c r="AM25" s="6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x14ac:dyDescent="0.2">
      <c r="A26" s="35"/>
      <c r="B26" s="35"/>
      <c r="C26" s="35"/>
      <c r="D26" s="35"/>
      <c r="E26" s="35"/>
      <c r="F26" s="35"/>
      <c r="G26" s="35"/>
      <c r="H26" s="96"/>
      <c r="I26" s="96"/>
      <c r="J26" s="96"/>
      <c r="K26" s="96"/>
      <c r="L26" s="35"/>
      <c r="M26" s="61"/>
      <c r="N26" s="65"/>
      <c r="O26" s="35"/>
      <c r="P26" s="35"/>
      <c r="Q26" s="35"/>
      <c r="R26" s="65"/>
      <c r="S26" s="65"/>
      <c r="T26" s="65"/>
      <c r="U26" s="35"/>
      <c r="V26" s="35"/>
      <c r="W26" s="65"/>
      <c r="X26" s="65"/>
      <c r="Y26" s="35"/>
      <c r="Z26" s="65"/>
      <c r="AA26" s="65"/>
      <c r="AB26" s="35"/>
      <c r="AC26" s="61"/>
      <c r="AD26" s="61"/>
      <c r="AE26" s="61"/>
      <c r="AF26" s="35"/>
      <c r="AG26" s="35"/>
      <c r="AH26" s="35"/>
      <c r="AI26" s="35"/>
      <c r="AJ26" s="103"/>
      <c r="AK26" s="54"/>
      <c r="AL26" s="109"/>
      <c r="AM26" s="6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">
      <c r="A27" s="35" t="str">
        <f>Osnovni_podatki!A10</f>
        <v>Predsednik tekmovalnega odbora:</v>
      </c>
      <c r="B27" s="35"/>
      <c r="C27" s="35"/>
      <c r="D27" s="35"/>
      <c r="E27" s="35"/>
      <c r="F27" s="35"/>
      <c r="G27" s="35"/>
      <c r="H27" s="96"/>
      <c r="I27" s="96"/>
      <c r="J27" s="96"/>
      <c r="K27" s="96"/>
      <c r="L27" s="35"/>
      <c r="M27" s="61"/>
      <c r="N27" s="65" t="str">
        <f>Osnovni_podatki!A11</f>
        <v>Predsednik B komisije:</v>
      </c>
      <c r="O27" s="35"/>
      <c r="P27" s="35"/>
      <c r="Q27" s="35"/>
      <c r="R27" s="65"/>
      <c r="S27" s="65"/>
      <c r="T27" s="65"/>
      <c r="U27" s="35"/>
      <c r="V27" s="35"/>
      <c r="W27" s="65"/>
      <c r="X27" s="65"/>
      <c r="Y27" s="35"/>
      <c r="Z27" s="65"/>
      <c r="AA27" s="65"/>
      <c r="AB27" s="35"/>
      <c r="AC27" s="61"/>
      <c r="AD27" s="61"/>
      <c r="AE27" s="61"/>
      <c r="AF27" s="35"/>
      <c r="AG27" s="35"/>
      <c r="AH27" s="35"/>
      <c r="AI27" s="112" t="str">
        <f>Osnovni_podatki!A12</f>
        <v>Vodja tekmovanja:</v>
      </c>
      <c r="AJ27" s="103"/>
      <c r="AK27" s="54"/>
      <c r="AL27" s="109"/>
      <c r="AM27" s="6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 x14ac:dyDescent="0.2">
      <c r="A28" s="35" t="str">
        <f>Osnovni_podatki!B10</f>
        <v>Jože FERČAK</v>
      </c>
      <c r="B28" s="35"/>
      <c r="C28" s="35"/>
      <c r="D28" s="35"/>
      <c r="E28" s="35"/>
      <c r="F28" s="35"/>
      <c r="G28" s="35"/>
      <c r="H28" s="96"/>
      <c r="I28" s="96"/>
      <c r="J28" s="96"/>
      <c r="K28" s="96"/>
      <c r="L28" s="35"/>
      <c r="M28" s="61"/>
      <c r="N28" s="65" t="str">
        <f>Osnovni_podatki!B11</f>
        <v>Ivan KASNIK</v>
      </c>
      <c r="O28" s="35"/>
      <c r="P28" s="35"/>
      <c r="Q28" s="35"/>
      <c r="R28" s="65"/>
      <c r="S28" s="65"/>
      <c r="T28" s="65"/>
      <c r="U28" s="35"/>
      <c r="V28" s="35"/>
      <c r="W28" s="65"/>
      <c r="X28" s="65"/>
      <c r="Y28" s="35"/>
      <c r="Z28" s="65"/>
      <c r="AA28" s="65"/>
      <c r="AB28" s="35"/>
      <c r="AC28" s="61"/>
      <c r="AD28" s="61"/>
      <c r="AE28" s="61"/>
      <c r="AF28" s="35"/>
      <c r="AG28" s="35"/>
      <c r="AH28" s="35"/>
      <c r="AI28" s="112" t="str">
        <f>Osnovni_podatki!B12</f>
        <v>Bojan LONČAR</v>
      </c>
      <c r="AJ28" s="103"/>
      <c r="AK28" s="54"/>
      <c r="AL28" s="109"/>
      <c r="AM28" s="6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49" x14ac:dyDescent="0.2">
      <c r="A29" s="35"/>
      <c r="B29" s="35"/>
      <c r="C29" s="35"/>
      <c r="D29" s="35"/>
      <c r="E29" s="35"/>
      <c r="F29" s="35"/>
      <c r="G29" s="35"/>
      <c r="H29" s="96"/>
      <c r="I29" s="96"/>
      <c r="J29" s="96"/>
      <c r="K29" s="96"/>
      <c r="L29" s="35"/>
      <c r="M29" s="61"/>
      <c r="N29" s="65"/>
      <c r="O29" s="35"/>
      <c r="P29" s="35"/>
      <c r="Q29" s="35"/>
      <c r="R29" s="65"/>
      <c r="S29" s="65"/>
      <c r="T29" s="65"/>
      <c r="U29" s="35"/>
      <c r="V29" s="35"/>
      <c r="W29" s="65"/>
      <c r="X29" s="65"/>
      <c r="Y29" s="35"/>
      <c r="Z29" s="65"/>
      <c r="AA29" s="65"/>
      <c r="AB29" s="35"/>
      <c r="AC29" s="61"/>
      <c r="AD29" s="61"/>
      <c r="AE29" s="61"/>
      <c r="AF29" s="35"/>
      <c r="AG29" s="35"/>
      <c r="AH29" s="35"/>
      <c r="AI29" s="35"/>
      <c r="AJ29" s="103"/>
      <c r="AK29" s="54"/>
      <c r="AL29" s="109"/>
      <c r="AM29" s="6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x14ac:dyDescent="0.2">
      <c r="A30" s="35"/>
      <c r="B30" s="35"/>
      <c r="C30" s="35"/>
      <c r="D30" s="35"/>
      <c r="E30" s="35"/>
      <c r="F30" s="35"/>
      <c r="G30" s="35"/>
      <c r="L30" s="35"/>
      <c r="M30" s="61"/>
      <c r="N30" s="65"/>
      <c r="O30" s="35"/>
      <c r="P30" s="35"/>
      <c r="Q30" s="35"/>
      <c r="R30" s="65"/>
      <c r="S30" s="65"/>
      <c r="T30" s="65"/>
      <c r="U30" s="35"/>
      <c r="V30" s="35"/>
      <c r="W30" s="65"/>
      <c r="X30" s="65"/>
      <c r="Y30" s="35"/>
      <c r="Z30" s="65"/>
      <c r="AA30" s="65"/>
      <c r="AB30" s="35"/>
      <c r="AC30" s="61"/>
      <c r="AD30" s="61"/>
      <c r="AE30" s="61"/>
      <c r="AF30" s="35"/>
      <c r="AG30" s="35"/>
      <c r="AH30" s="35"/>
      <c r="AI30" s="35"/>
      <c r="AJ30" s="103"/>
      <c r="AK30" s="54"/>
      <c r="AL30" s="109"/>
      <c r="AM30" s="6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 x14ac:dyDescent="0.2">
      <c r="A31" s="35"/>
      <c r="B31" s="35"/>
      <c r="C31" s="35"/>
      <c r="D31" s="35"/>
      <c r="E31" s="35"/>
      <c r="F31" s="35"/>
      <c r="G31" s="35"/>
      <c r="L31" s="35"/>
      <c r="M31" s="61"/>
      <c r="N31" s="65"/>
      <c r="O31" s="35"/>
      <c r="P31" s="35"/>
      <c r="Q31" s="35"/>
      <c r="R31" s="65"/>
      <c r="S31" s="65"/>
      <c r="T31" s="65"/>
      <c r="U31" s="35"/>
      <c r="V31" s="35"/>
      <c r="W31" s="65"/>
      <c r="X31" s="65"/>
      <c r="Y31" s="35"/>
      <c r="Z31" s="65"/>
      <c r="AA31" s="65"/>
      <c r="AB31" s="35"/>
      <c r="AC31" s="61"/>
      <c r="AD31" s="61"/>
      <c r="AE31" s="61"/>
      <c r="AF31" s="35"/>
      <c r="AG31" s="35"/>
      <c r="AH31" s="35"/>
      <c r="AI31" s="35"/>
      <c r="AJ31" s="103"/>
      <c r="AK31" s="35"/>
      <c r="AL31" s="109"/>
      <c r="AM31" s="6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 x14ac:dyDescent="0.2">
      <c r="A32" s="35"/>
      <c r="B32" s="35"/>
      <c r="C32" s="35"/>
      <c r="D32" s="35"/>
      <c r="E32" s="35"/>
      <c r="F32" s="35"/>
      <c r="G32" s="35"/>
      <c r="L32" s="35"/>
      <c r="M32" s="61"/>
      <c r="N32" s="65"/>
      <c r="O32" s="35"/>
      <c r="P32" s="35"/>
      <c r="Q32" s="35"/>
      <c r="R32" s="65"/>
      <c r="S32" s="65"/>
      <c r="T32" s="65"/>
      <c r="U32" s="35"/>
      <c r="V32" s="35"/>
      <c r="W32" s="65"/>
      <c r="X32" s="65"/>
      <c r="Y32" s="35"/>
      <c r="Z32" s="65"/>
      <c r="AA32" s="65"/>
      <c r="AB32" s="35"/>
      <c r="AC32" s="61"/>
      <c r="AD32" s="61"/>
      <c r="AE32" s="61"/>
      <c r="AF32" s="35"/>
      <c r="AG32" s="35"/>
      <c r="AH32" s="35"/>
      <c r="AI32" s="35"/>
      <c r="AJ32" s="103"/>
      <c r="AK32" s="35"/>
      <c r="AL32" s="109"/>
      <c r="AM32" s="6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49" x14ac:dyDescent="0.2">
      <c r="A33" s="35"/>
      <c r="B33" s="35"/>
      <c r="C33" s="35"/>
      <c r="D33" s="35"/>
      <c r="E33" s="35"/>
      <c r="F33" s="35"/>
      <c r="G33" s="35"/>
      <c r="L33" s="35"/>
      <c r="M33" s="61"/>
      <c r="N33" s="65"/>
      <c r="O33" s="35"/>
      <c r="P33" s="35"/>
      <c r="Q33" s="35"/>
      <c r="R33" s="65"/>
      <c r="S33" s="65"/>
      <c r="T33" s="65"/>
      <c r="U33" s="55"/>
      <c r="V33" s="35"/>
      <c r="W33" s="65"/>
      <c r="X33" s="65"/>
      <c r="Y33" s="35"/>
      <c r="Z33" s="65"/>
      <c r="AA33" s="65"/>
      <c r="AB33" s="35"/>
      <c r="AC33" s="61"/>
      <c r="AD33" s="61"/>
      <c r="AE33" s="61"/>
      <c r="AF33" s="24"/>
      <c r="AG33" s="56"/>
      <c r="AH33" s="45"/>
      <c r="AI33" s="35"/>
      <c r="AJ33" s="103"/>
      <c r="AK33" s="35"/>
      <c r="AL33" s="109"/>
      <c r="AM33" s="6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49" x14ac:dyDescent="0.2">
      <c r="A34" s="35"/>
      <c r="B34" s="35"/>
      <c r="C34" s="35"/>
      <c r="D34" s="35"/>
      <c r="E34" s="35"/>
      <c r="F34" s="35"/>
      <c r="G34" s="35"/>
      <c r="L34" s="35"/>
      <c r="M34" s="61"/>
      <c r="N34" s="65"/>
      <c r="O34" s="35"/>
      <c r="P34" s="35"/>
      <c r="Q34" s="35"/>
      <c r="R34" s="65"/>
      <c r="S34" s="65"/>
      <c r="T34" s="65"/>
      <c r="U34" s="55"/>
      <c r="V34" s="35"/>
      <c r="W34" s="65"/>
      <c r="X34" s="65"/>
      <c r="Y34" s="35"/>
      <c r="Z34" s="65"/>
      <c r="AA34" s="65"/>
      <c r="AB34" s="35"/>
      <c r="AC34" s="61"/>
      <c r="AD34" s="61"/>
      <c r="AE34" s="61"/>
      <c r="AF34" s="24"/>
      <c r="AG34" s="56"/>
      <c r="AH34" s="45"/>
      <c r="AI34" s="35"/>
      <c r="AJ34" s="103"/>
      <c r="AK34" s="35"/>
      <c r="AL34" s="109"/>
      <c r="AM34" s="6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49" x14ac:dyDescent="0.2">
      <c r="A35" s="35"/>
      <c r="B35" s="35"/>
      <c r="C35" s="35"/>
      <c r="D35" s="35"/>
      <c r="E35" s="35"/>
      <c r="F35" s="35"/>
      <c r="G35" s="35"/>
      <c r="L35" s="35"/>
      <c r="M35" s="61"/>
      <c r="N35" s="65"/>
      <c r="O35" s="35"/>
      <c r="P35" s="35"/>
      <c r="Q35" s="35"/>
      <c r="R35" s="65"/>
      <c r="S35" s="65"/>
      <c r="T35" s="65"/>
      <c r="U35" s="55"/>
      <c r="V35" s="35"/>
      <c r="W35" s="65"/>
      <c r="X35" s="65"/>
      <c r="Y35" s="35"/>
      <c r="Z35" s="65"/>
      <c r="AA35" s="65"/>
      <c r="AB35" s="35"/>
      <c r="AC35" s="61"/>
      <c r="AD35" s="61"/>
      <c r="AE35" s="61"/>
      <c r="AF35" s="24"/>
      <c r="AG35" s="56"/>
      <c r="AH35" s="45"/>
      <c r="AI35" s="35"/>
      <c r="AJ35" s="103"/>
      <c r="AK35" s="35"/>
      <c r="AL35" s="109"/>
      <c r="AM35" s="6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49" x14ac:dyDescent="0.2">
      <c r="A36" s="35"/>
      <c r="B36" s="35"/>
      <c r="C36" s="35"/>
      <c r="D36" s="35"/>
      <c r="E36" s="35"/>
      <c r="F36" s="35"/>
      <c r="G36" s="35"/>
      <c r="L36" s="35"/>
      <c r="M36" s="61"/>
      <c r="N36" s="65"/>
      <c r="O36" s="35"/>
      <c r="P36" s="35"/>
      <c r="Q36" s="35"/>
      <c r="R36" s="65"/>
      <c r="S36" s="65"/>
      <c r="T36" s="65"/>
      <c r="U36" s="55"/>
      <c r="V36" s="35"/>
      <c r="W36" s="65"/>
      <c r="X36" s="65"/>
      <c r="Y36" s="35"/>
      <c r="Z36" s="65"/>
      <c r="AA36" s="65"/>
      <c r="AB36" s="35"/>
      <c r="AC36" s="61"/>
      <c r="AD36" s="61"/>
      <c r="AE36" s="61"/>
      <c r="AF36" s="24"/>
      <c r="AG36" s="56"/>
      <c r="AH36" s="45"/>
      <c r="AI36" s="35"/>
      <c r="AJ36" s="103"/>
      <c r="AK36" s="35"/>
      <c r="AL36" s="109"/>
      <c r="AM36" s="6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49" x14ac:dyDescent="0.2">
      <c r="A37" s="35"/>
      <c r="B37" s="35"/>
      <c r="C37" s="35"/>
      <c r="D37" s="35"/>
      <c r="E37" s="35"/>
      <c r="F37" s="35"/>
      <c r="G37" s="35"/>
      <c r="L37" s="35"/>
      <c r="M37" s="61"/>
      <c r="N37" s="65"/>
      <c r="O37" s="35"/>
      <c r="P37" s="35"/>
      <c r="Q37" s="35"/>
      <c r="R37" s="65"/>
      <c r="S37" s="65"/>
      <c r="T37" s="65"/>
      <c r="U37" s="55"/>
      <c r="V37" s="35"/>
      <c r="W37" s="65"/>
      <c r="X37" s="65"/>
      <c r="Y37" s="35"/>
      <c r="Z37" s="65"/>
      <c r="AA37" s="65"/>
      <c r="AB37" s="35"/>
      <c r="AC37" s="61"/>
      <c r="AD37" s="61"/>
      <c r="AE37" s="61"/>
      <c r="AF37" s="24"/>
      <c r="AG37" s="56"/>
      <c r="AH37" s="45"/>
      <c r="AI37" s="35"/>
      <c r="AJ37" s="103"/>
      <c r="AK37" s="35"/>
      <c r="AL37" s="109"/>
      <c r="AM37" s="6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49" x14ac:dyDescent="0.2">
      <c r="A38" s="35"/>
      <c r="B38" s="35"/>
      <c r="C38" s="35"/>
      <c r="D38" s="35"/>
      <c r="E38" s="35"/>
      <c r="F38" s="35"/>
      <c r="G38" s="35"/>
      <c r="L38" s="35"/>
      <c r="M38" s="61"/>
      <c r="N38" s="65"/>
      <c r="O38" s="35"/>
      <c r="P38" s="35"/>
      <c r="Q38" s="35"/>
      <c r="R38" s="65"/>
      <c r="S38" s="65"/>
      <c r="T38" s="65"/>
      <c r="U38" s="55"/>
      <c r="V38" s="35"/>
      <c r="W38" s="65"/>
      <c r="X38" s="65"/>
      <c r="Y38" s="35"/>
      <c r="Z38" s="65"/>
      <c r="AA38" s="65"/>
      <c r="AB38" s="35"/>
      <c r="AC38" s="61"/>
      <c r="AD38" s="61"/>
      <c r="AE38" s="61"/>
      <c r="AF38" s="24"/>
      <c r="AG38" s="56"/>
      <c r="AH38" s="45"/>
      <c r="AI38" s="35"/>
      <c r="AJ38" s="103"/>
      <c r="AK38" s="35"/>
      <c r="AL38" s="109"/>
      <c r="AM38" s="6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49" x14ac:dyDescent="0.2">
      <c r="A39" s="35"/>
      <c r="B39" s="35"/>
      <c r="C39" s="35"/>
      <c r="D39" s="35"/>
      <c r="E39" s="35"/>
      <c r="F39" s="35"/>
      <c r="G39" s="35"/>
      <c r="L39" s="35"/>
      <c r="M39" s="61"/>
      <c r="N39" s="65"/>
      <c r="O39" s="35"/>
      <c r="P39" s="35"/>
      <c r="Q39" s="35"/>
      <c r="R39" s="65"/>
      <c r="S39" s="65"/>
      <c r="T39" s="65"/>
      <c r="U39" s="55"/>
      <c r="V39" s="35"/>
      <c r="W39" s="65"/>
      <c r="X39" s="65"/>
      <c r="Y39" s="35"/>
      <c r="Z39" s="65"/>
      <c r="AA39" s="65"/>
      <c r="AB39" s="35"/>
      <c r="AC39" s="61"/>
      <c r="AD39" s="61"/>
      <c r="AE39" s="61"/>
      <c r="AF39" s="24"/>
      <c r="AG39" s="56"/>
      <c r="AH39" s="45"/>
      <c r="AI39" s="35"/>
      <c r="AJ39" s="103"/>
      <c r="AK39" s="35"/>
      <c r="AL39" s="109"/>
      <c r="AM39" s="6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49" x14ac:dyDescent="0.2">
      <c r="A40" s="35"/>
      <c r="B40" s="35"/>
      <c r="C40" s="35"/>
      <c r="D40" s="35"/>
      <c r="E40" s="35"/>
      <c r="F40" s="35"/>
      <c r="G40" s="35"/>
      <c r="L40" s="35"/>
      <c r="M40" s="61"/>
      <c r="N40" s="65"/>
      <c r="O40" s="35"/>
      <c r="P40" s="35"/>
      <c r="Q40" s="35"/>
      <c r="R40" s="65"/>
      <c r="S40" s="65"/>
      <c r="T40" s="65"/>
      <c r="U40" s="55"/>
      <c r="V40" s="35"/>
      <c r="W40" s="65"/>
      <c r="X40" s="65"/>
      <c r="Y40" s="35"/>
      <c r="Z40" s="65"/>
      <c r="AA40" s="65"/>
      <c r="AB40" s="35"/>
      <c r="AC40" s="61"/>
      <c r="AD40" s="61"/>
      <c r="AE40" s="61"/>
      <c r="AF40" s="24"/>
      <c r="AG40" s="56"/>
      <c r="AH40" s="45"/>
      <c r="AI40" s="35"/>
      <c r="AJ40" s="103"/>
      <c r="AK40" s="35"/>
      <c r="AL40" s="109"/>
      <c r="AM40" s="6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49" x14ac:dyDescent="0.2">
      <c r="A41" s="35"/>
      <c r="B41" s="35"/>
      <c r="C41" s="35"/>
      <c r="D41" s="35"/>
      <c r="E41" s="35"/>
      <c r="F41" s="35"/>
      <c r="G41" s="35"/>
      <c r="L41" s="35"/>
      <c r="M41" s="61"/>
      <c r="N41" s="65"/>
      <c r="O41" s="35"/>
      <c r="P41" s="35"/>
      <c r="Q41" s="35"/>
      <c r="R41" s="65"/>
      <c r="S41" s="65"/>
      <c r="T41" s="65"/>
      <c r="U41" s="55"/>
      <c r="V41" s="35"/>
      <c r="W41" s="65"/>
      <c r="X41" s="65"/>
      <c r="Y41" s="35"/>
      <c r="Z41" s="65"/>
      <c r="AA41" s="65"/>
      <c r="AB41" s="35"/>
      <c r="AC41" s="61"/>
      <c r="AD41" s="61"/>
      <c r="AE41" s="61"/>
      <c r="AF41" s="24"/>
      <c r="AG41" s="56"/>
      <c r="AH41" s="45"/>
      <c r="AI41" s="35"/>
      <c r="AJ41" s="103"/>
      <c r="AK41" s="35"/>
      <c r="AL41" s="109"/>
      <c r="AM41" s="6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49" x14ac:dyDescent="0.2">
      <c r="A42" s="35"/>
      <c r="B42" s="35"/>
      <c r="C42" s="35"/>
      <c r="D42" s="35"/>
      <c r="E42" s="35"/>
      <c r="F42" s="35"/>
      <c r="G42" s="35"/>
      <c r="L42" s="35"/>
      <c r="M42" s="61"/>
      <c r="N42" s="65"/>
      <c r="O42" s="35"/>
      <c r="P42" s="35"/>
      <c r="Q42" s="35"/>
      <c r="R42" s="65"/>
      <c r="S42" s="65"/>
      <c r="T42" s="65"/>
      <c r="U42" s="55"/>
      <c r="V42" s="35"/>
      <c r="W42" s="65"/>
      <c r="X42" s="65"/>
      <c r="Y42" s="35"/>
      <c r="Z42" s="65"/>
      <c r="AA42" s="65"/>
      <c r="AB42" s="35"/>
      <c r="AC42" s="61"/>
      <c r="AD42" s="61"/>
      <c r="AE42" s="61"/>
      <c r="AF42" s="24"/>
      <c r="AG42" s="56"/>
      <c r="AH42" s="45"/>
      <c r="AI42" s="35"/>
      <c r="AJ42" s="103"/>
      <c r="AK42" s="35"/>
      <c r="AL42" s="109"/>
      <c r="AM42" s="6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49" x14ac:dyDescent="0.2">
      <c r="A43" s="35"/>
      <c r="B43" s="35"/>
      <c r="C43" s="35"/>
      <c r="D43" s="35"/>
      <c r="E43" s="35"/>
      <c r="F43" s="35"/>
      <c r="G43" s="35"/>
      <c r="L43" s="35"/>
      <c r="M43" s="61"/>
      <c r="N43" s="65"/>
      <c r="O43" s="35"/>
      <c r="P43" s="35"/>
      <c r="Q43" s="35"/>
      <c r="R43" s="65"/>
      <c r="S43" s="65"/>
      <c r="T43" s="65"/>
      <c r="U43" s="55"/>
      <c r="V43" s="35"/>
      <c r="W43" s="65"/>
      <c r="X43" s="65"/>
      <c r="Y43" s="35"/>
      <c r="Z43" s="65"/>
      <c r="AA43" s="65"/>
      <c r="AB43" s="35"/>
      <c r="AC43" s="61"/>
      <c r="AD43" s="61"/>
      <c r="AE43" s="61"/>
      <c r="AF43" s="24"/>
      <c r="AG43" s="56"/>
      <c r="AH43" s="45"/>
      <c r="AI43" s="35"/>
      <c r="AJ43" s="103"/>
      <c r="AK43" s="35"/>
      <c r="AL43" s="109"/>
      <c r="AM43" s="6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x14ac:dyDescent="0.2">
      <c r="A44" s="35"/>
      <c r="B44" s="35"/>
      <c r="C44" s="35"/>
      <c r="D44" s="35"/>
      <c r="E44" s="35"/>
      <c r="F44" s="35"/>
      <c r="G44" s="35"/>
      <c r="L44" s="35"/>
      <c r="M44" s="61"/>
      <c r="N44" s="65"/>
      <c r="O44" s="35"/>
      <c r="P44" s="35"/>
      <c r="Q44" s="35"/>
      <c r="R44" s="65"/>
      <c r="S44" s="65"/>
      <c r="T44" s="65"/>
      <c r="U44" s="55"/>
      <c r="V44" s="35"/>
      <c r="W44" s="65"/>
      <c r="X44" s="65"/>
      <c r="Y44" s="35"/>
      <c r="Z44" s="65"/>
      <c r="AA44" s="65"/>
      <c r="AB44" s="35"/>
      <c r="AC44" s="61"/>
      <c r="AD44" s="61"/>
      <c r="AE44" s="61"/>
      <c r="AF44" s="24"/>
      <c r="AG44" s="56"/>
      <c r="AH44" s="45"/>
      <c r="AI44" s="35"/>
      <c r="AJ44" s="103"/>
      <c r="AK44" s="35"/>
      <c r="AL44" s="109"/>
      <c r="AM44" s="6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49" x14ac:dyDescent="0.2">
      <c r="A45" s="35"/>
      <c r="B45" s="35"/>
      <c r="C45" s="35"/>
      <c r="D45" s="35"/>
      <c r="E45" s="35"/>
      <c r="F45" s="35"/>
      <c r="G45" s="35"/>
      <c r="L45" s="35"/>
      <c r="M45" s="61"/>
      <c r="N45" s="65"/>
      <c r="O45" s="35"/>
      <c r="P45" s="35"/>
      <c r="Q45" s="35"/>
      <c r="R45" s="65"/>
      <c r="S45" s="65"/>
      <c r="T45" s="65"/>
      <c r="U45" s="55"/>
      <c r="V45" s="35"/>
      <c r="W45" s="65"/>
      <c r="X45" s="65"/>
      <c r="Y45" s="35"/>
      <c r="Z45" s="65"/>
      <c r="AA45" s="65"/>
      <c r="AB45" s="35"/>
      <c r="AC45" s="61"/>
      <c r="AD45" s="61"/>
      <c r="AE45" s="61"/>
      <c r="AF45" s="24"/>
      <c r="AG45" s="56"/>
      <c r="AH45" s="45"/>
      <c r="AI45" s="35"/>
      <c r="AJ45" s="103"/>
      <c r="AK45" s="35"/>
      <c r="AL45" s="109"/>
      <c r="AM45" s="6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49" x14ac:dyDescent="0.2">
      <c r="A46" s="35"/>
      <c r="B46" s="35"/>
      <c r="C46" s="35"/>
      <c r="D46" s="35"/>
      <c r="E46" s="35"/>
      <c r="F46" s="35"/>
      <c r="G46" s="35"/>
      <c r="L46" s="35"/>
      <c r="M46" s="61"/>
      <c r="N46" s="65"/>
      <c r="O46" s="35"/>
      <c r="P46" s="35"/>
      <c r="Q46" s="35"/>
      <c r="R46" s="65"/>
      <c r="S46" s="65"/>
      <c r="T46" s="65"/>
      <c r="U46" s="55"/>
      <c r="V46" s="35"/>
      <c r="W46" s="65"/>
      <c r="X46" s="65"/>
      <c r="Y46" s="35"/>
      <c r="Z46" s="65"/>
      <c r="AA46" s="65"/>
      <c r="AB46" s="35"/>
      <c r="AC46" s="61"/>
      <c r="AD46" s="61"/>
      <c r="AE46" s="61"/>
      <c r="AF46" s="24"/>
      <c r="AG46" s="56"/>
      <c r="AH46" s="45"/>
      <c r="AI46" s="35"/>
      <c r="AJ46" s="103"/>
      <c r="AK46" s="35"/>
      <c r="AL46" s="109"/>
      <c r="AM46" s="6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49" x14ac:dyDescent="0.2">
      <c r="A47" s="35"/>
      <c r="B47" s="35"/>
      <c r="C47" s="35"/>
      <c r="D47" s="35"/>
      <c r="E47" s="35"/>
      <c r="F47" s="35"/>
      <c r="G47" s="35"/>
      <c r="L47" s="35"/>
      <c r="M47" s="61"/>
      <c r="N47" s="65"/>
      <c r="O47" s="35"/>
      <c r="P47" s="35"/>
      <c r="Q47" s="35"/>
      <c r="R47" s="65"/>
      <c r="S47" s="65"/>
      <c r="T47" s="65"/>
      <c r="U47" s="55"/>
      <c r="V47" s="35"/>
      <c r="W47" s="65"/>
      <c r="X47" s="65"/>
      <c r="Y47" s="35"/>
      <c r="Z47" s="65"/>
      <c r="AA47" s="65"/>
      <c r="AB47" s="35"/>
      <c r="AC47" s="61"/>
      <c r="AD47" s="61"/>
      <c r="AE47" s="61"/>
      <c r="AF47" s="24"/>
      <c r="AG47" s="56"/>
      <c r="AH47" s="45"/>
      <c r="AI47" s="35"/>
      <c r="AJ47" s="103"/>
      <c r="AK47" s="35"/>
      <c r="AL47" s="109"/>
      <c r="AM47" s="6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  <row r="48" spans="1:49" x14ac:dyDescent="0.2">
      <c r="AJ48" s="103"/>
      <c r="AK48" s="35"/>
      <c r="AL48" s="109"/>
      <c r="AM48" s="65"/>
      <c r="AN48" s="35"/>
      <c r="AO48" s="35"/>
      <c r="AP48" s="35"/>
      <c r="AQ48" s="35"/>
      <c r="AR48" s="35"/>
      <c r="AS48" s="35"/>
      <c r="AT48" s="35"/>
      <c r="AU48" s="35"/>
      <c r="AV48" s="35"/>
      <c r="AW48" s="35"/>
    </row>
    <row r="49" spans="36:49" x14ac:dyDescent="0.2">
      <c r="AJ49" s="103"/>
      <c r="AK49" s="35"/>
      <c r="AL49" s="109"/>
      <c r="AM49" s="65"/>
      <c r="AN49" s="35"/>
      <c r="AO49" s="35"/>
      <c r="AP49" s="35"/>
      <c r="AQ49" s="35"/>
      <c r="AR49" s="35"/>
      <c r="AS49" s="35"/>
      <c r="AT49" s="35"/>
      <c r="AU49" s="35"/>
      <c r="AV49" s="35"/>
      <c r="AW49" s="35"/>
    </row>
    <row r="50" spans="36:49" x14ac:dyDescent="0.2">
      <c r="AJ50" s="103"/>
      <c r="AK50" s="35"/>
      <c r="AL50" s="109"/>
      <c r="AM50" s="65"/>
      <c r="AN50" s="35"/>
      <c r="AO50" s="35"/>
      <c r="AP50" s="35"/>
      <c r="AQ50" s="35"/>
      <c r="AR50" s="35"/>
      <c r="AS50" s="35"/>
      <c r="AT50" s="35"/>
      <c r="AU50" s="35"/>
      <c r="AV50" s="35"/>
      <c r="AW50" s="35"/>
    </row>
    <row r="51" spans="36:49" x14ac:dyDescent="0.2">
      <c r="AJ51" s="103"/>
      <c r="AK51" s="35"/>
      <c r="AL51" s="109"/>
      <c r="AM51" s="65"/>
      <c r="AN51" s="35"/>
      <c r="AO51" s="35"/>
      <c r="AP51" s="35"/>
      <c r="AQ51" s="35"/>
      <c r="AR51" s="35"/>
      <c r="AS51" s="35"/>
      <c r="AT51" s="35"/>
      <c r="AU51" s="35"/>
      <c r="AV51" s="35"/>
      <c r="AW51" s="35"/>
    </row>
  </sheetData>
  <sortState ref="A9:AW24">
    <sortCondition descending="1" ref="AI9:AI24"/>
  </sortState>
  <mergeCells count="31">
    <mergeCell ref="A6:A8"/>
    <mergeCell ref="B6:B8"/>
    <mergeCell ref="C6:C8"/>
    <mergeCell ref="D6:D8"/>
    <mergeCell ref="E6:E8"/>
    <mergeCell ref="F6:F8"/>
    <mergeCell ref="G6:G8"/>
    <mergeCell ref="K6:K8"/>
    <mergeCell ref="L6:L8"/>
    <mergeCell ref="O7:P7"/>
    <mergeCell ref="O6:R6"/>
    <mergeCell ref="H7:H8"/>
    <mergeCell ref="I7:I8"/>
    <mergeCell ref="J7:J8"/>
    <mergeCell ref="H6:J6"/>
    <mergeCell ref="M6:M8"/>
    <mergeCell ref="N6:N8"/>
    <mergeCell ref="AI6:AI8"/>
    <mergeCell ref="R7:R8"/>
    <mergeCell ref="S7:T7"/>
    <mergeCell ref="U7:V7"/>
    <mergeCell ref="W7:X7"/>
    <mergeCell ref="Z7:AA7"/>
    <mergeCell ref="AG6:AG8"/>
    <mergeCell ref="AH6:AH8"/>
    <mergeCell ref="AD6:AD8"/>
    <mergeCell ref="AE6:AE8"/>
    <mergeCell ref="AF6:AF8"/>
    <mergeCell ref="AC6:AC8"/>
    <mergeCell ref="Z6:AB6"/>
    <mergeCell ref="W6:Y6"/>
  </mergeCells>
  <conditionalFormatting sqref="AJ9:AJ25">
    <cfRule type="cellIs" dxfId="0" priority="1" operator="greaterThan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5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AW55"/>
  <sheetViews>
    <sheetView topLeftCell="A6" workbookViewId="0">
      <pane xSplit="3" ySplit="3" topLeftCell="D9" activePane="bottomRight" state="frozen"/>
      <selection activeCell="A6" sqref="A6"/>
      <selection pane="topRight" activeCell="D6" sqref="D6"/>
      <selection pane="bottomLeft" activeCell="A9" sqref="A9"/>
      <selection pane="bottomRight" activeCell="A33" sqref="A33"/>
    </sheetView>
  </sheetViews>
  <sheetFormatPr defaultRowHeight="12.75" x14ac:dyDescent="0.2"/>
  <cols>
    <col min="1" max="1" width="4.28515625" customWidth="1"/>
    <col min="2" max="2" width="10.28515625" customWidth="1"/>
    <col min="3" max="3" width="5" customWidth="1"/>
    <col min="4" max="4" width="34" bestFit="1" customWidth="1"/>
    <col min="5" max="5" width="19.5703125" customWidth="1"/>
    <col min="6" max="6" width="20.7109375" customWidth="1"/>
    <col min="7" max="7" width="23.42578125" customWidth="1"/>
    <col min="8" max="11" width="5.42578125" style="97" customWidth="1"/>
    <col min="12" max="12" width="6" customWidth="1"/>
    <col min="13" max="13" width="8.7109375" style="13" customWidth="1"/>
    <col min="14" max="14" width="3.5703125" style="67" customWidth="1"/>
    <col min="15" max="15" width="7.28515625" customWidth="1"/>
    <col min="16" max="16" width="5" customWidth="1"/>
    <col min="17" max="17" width="10" customWidth="1"/>
    <col min="18" max="18" width="3.5703125" style="67" customWidth="1"/>
    <col min="19" max="20" width="3.140625" style="67" customWidth="1"/>
    <col min="21" max="21" width="7.28515625" customWidth="1"/>
    <col min="22" max="22" width="6.42578125" customWidth="1"/>
    <col min="23" max="24" width="3.140625" style="67" customWidth="1"/>
    <col min="25" max="25" width="6.5703125" style="2" customWidth="1"/>
    <col min="26" max="26" width="5.85546875" customWidth="1"/>
    <col min="27" max="28" width="3.140625" style="67" customWidth="1"/>
    <col min="29" max="29" width="6.42578125" customWidth="1"/>
    <col min="30" max="30" width="6" customWidth="1"/>
    <col min="31" max="32" width="3.140625" style="67" customWidth="1"/>
    <col min="33" max="33" width="6.42578125" customWidth="1"/>
    <col min="34" max="35" width="3.140625" style="67" customWidth="1"/>
    <col min="36" max="36" width="6.85546875" customWidth="1"/>
    <col min="37" max="37" width="9.5703125" style="13" customWidth="1"/>
    <col min="38" max="38" width="6.7109375" style="62" customWidth="1"/>
    <col min="39" max="40" width="8.7109375" style="13" customWidth="1"/>
    <col min="41" max="41" width="8.7109375" style="5" customWidth="1"/>
    <col min="42" max="42" width="9.28515625" customWidth="1"/>
    <col min="43" max="43" width="7.7109375" customWidth="1"/>
  </cols>
  <sheetData>
    <row r="1" spans="1:49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92"/>
      <c r="I1" s="92"/>
      <c r="J1" s="92"/>
      <c r="K1" s="92"/>
      <c r="L1" s="42" t="str">
        <f>Osnovni_podatki!B5</f>
        <v>REGIJSKO TEKMOVANJE V GASILSKI ORIENTACIJI "2017"</v>
      </c>
      <c r="N1" s="63"/>
      <c r="P1" s="42"/>
      <c r="Q1" s="42"/>
      <c r="R1" s="63"/>
      <c r="S1" s="63"/>
      <c r="T1" s="63"/>
      <c r="U1" s="42"/>
      <c r="V1" s="42"/>
      <c r="W1" s="63"/>
      <c r="X1" s="63"/>
      <c r="Y1" s="42"/>
      <c r="Z1" s="42"/>
      <c r="AA1" s="63"/>
      <c r="AB1" s="63"/>
      <c r="AC1" s="42"/>
      <c r="AD1" s="42"/>
      <c r="AE1" s="63"/>
      <c r="AF1" s="63"/>
      <c r="AG1" s="42"/>
      <c r="AH1" s="63"/>
      <c r="AI1" s="63"/>
      <c r="AJ1" s="42"/>
      <c r="AK1" s="43"/>
      <c r="AL1" s="59"/>
      <c r="AM1" s="43"/>
      <c r="AN1" s="43"/>
      <c r="AP1" s="43"/>
      <c r="AQ1" s="44" t="str">
        <f>Osnovni_podatki!B8&amp;", "&amp;TEXT(Osnovni_podatki!B9,"dd. mmmm yyyy")</f>
        <v>Lipa, 09. september 2017</v>
      </c>
    </row>
    <row r="2" spans="1:49" s="1" customFormat="1" ht="18" x14ac:dyDescent="0.25">
      <c r="A2" s="45"/>
      <c r="B2" s="45"/>
      <c r="C2" s="45"/>
      <c r="D2" s="35"/>
      <c r="E2" s="46"/>
      <c r="F2" s="46"/>
      <c r="G2" s="46"/>
      <c r="H2" s="53"/>
      <c r="I2" s="53"/>
      <c r="J2" s="53"/>
      <c r="K2" s="53"/>
      <c r="L2" s="53"/>
      <c r="M2" s="47"/>
      <c r="N2" s="64"/>
      <c r="O2" s="47"/>
      <c r="P2" s="48"/>
      <c r="Q2" s="48"/>
      <c r="R2" s="64"/>
      <c r="S2" s="64"/>
      <c r="T2" s="64"/>
      <c r="U2" s="48"/>
      <c r="V2" s="49"/>
      <c r="W2" s="64"/>
      <c r="X2" s="64"/>
      <c r="Y2" s="47"/>
      <c r="Z2" s="51"/>
      <c r="AA2" s="64"/>
      <c r="AB2" s="64"/>
      <c r="AC2" s="50"/>
      <c r="AD2" s="51"/>
      <c r="AE2" s="64"/>
      <c r="AF2" s="64"/>
      <c r="AG2" s="49"/>
      <c r="AH2" s="64"/>
      <c r="AI2" s="64"/>
      <c r="AJ2" s="47"/>
      <c r="AK2" s="49"/>
      <c r="AL2" s="60"/>
      <c r="AM2" s="45"/>
      <c r="AN2" s="52"/>
      <c r="AO2" s="52"/>
      <c r="AP2" s="45"/>
      <c r="AQ2" s="45"/>
      <c r="AR2" s="4"/>
      <c r="AS2" s="4"/>
      <c r="AT2" s="4"/>
      <c r="AU2" s="4"/>
    </row>
    <row r="3" spans="1:49" x14ac:dyDescent="0.2">
      <c r="A3" s="35"/>
      <c r="B3" s="35"/>
      <c r="C3" s="35"/>
      <c r="D3" s="35"/>
      <c r="E3" s="35"/>
      <c r="F3" s="35"/>
      <c r="G3" s="35"/>
      <c r="H3" s="53"/>
      <c r="I3" s="53"/>
      <c r="J3" s="53"/>
      <c r="K3" s="53"/>
      <c r="L3" s="53"/>
      <c r="M3" s="53"/>
      <c r="N3" s="65"/>
      <c r="O3" s="53"/>
      <c r="P3" s="53"/>
      <c r="Q3" s="53"/>
      <c r="R3" s="65"/>
      <c r="S3" s="65"/>
      <c r="T3" s="65"/>
      <c r="U3" s="53"/>
      <c r="V3" s="24"/>
      <c r="W3" s="65"/>
      <c r="X3" s="65"/>
      <c r="Y3" s="35"/>
      <c r="Z3" s="35"/>
      <c r="AA3" s="65"/>
      <c r="AB3" s="65"/>
      <c r="AC3" s="53"/>
      <c r="AD3" s="35"/>
      <c r="AE3" s="65"/>
      <c r="AF3" s="65"/>
      <c r="AG3" s="24"/>
      <c r="AH3" s="65"/>
      <c r="AI3" s="65"/>
      <c r="AJ3" s="35"/>
      <c r="AK3" s="25"/>
      <c r="AL3" s="61"/>
      <c r="AM3" s="45"/>
      <c r="AN3" s="45"/>
      <c r="AO3" s="35"/>
      <c r="AP3" s="35"/>
      <c r="AQ3" s="35"/>
      <c r="AR3" s="3"/>
      <c r="AS3" s="3"/>
      <c r="AT3" s="3"/>
      <c r="AU3" s="3"/>
    </row>
    <row r="4" spans="1:49" ht="18" customHeight="1" x14ac:dyDescent="0.25">
      <c r="A4" s="35"/>
      <c r="B4" s="35"/>
      <c r="C4" s="35"/>
      <c r="D4" s="57" t="s">
        <v>11</v>
      </c>
      <c r="E4" s="35"/>
      <c r="F4" s="35"/>
      <c r="G4" s="35"/>
      <c r="H4" s="53"/>
      <c r="I4" s="53"/>
      <c r="J4" s="53"/>
      <c r="K4" s="53"/>
      <c r="L4" s="53"/>
      <c r="M4" s="35"/>
      <c r="N4" s="65"/>
      <c r="O4" s="35"/>
      <c r="P4" s="35"/>
      <c r="Q4" s="35"/>
      <c r="R4" s="65"/>
      <c r="S4" s="65"/>
      <c r="T4" s="65"/>
      <c r="U4" s="35"/>
      <c r="V4" s="35"/>
      <c r="W4" s="65"/>
      <c r="X4" s="65"/>
      <c r="Y4" s="35"/>
      <c r="Z4" s="35"/>
      <c r="AA4" s="65"/>
      <c r="AB4" s="65"/>
      <c r="AC4" s="35"/>
      <c r="AD4" s="35"/>
      <c r="AE4" s="65"/>
      <c r="AF4" s="65"/>
      <c r="AG4" s="45"/>
      <c r="AH4" s="65"/>
      <c r="AI4" s="65"/>
      <c r="AJ4" s="35"/>
      <c r="AK4" s="45"/>
      <c r="AL4" s="61"/>
      <c r="AM4" s="45"/>
      <c r="AN4" s="45"/>
      <c r="AO4" s="45"/>
      <c r="AP4" s="45"/>
      <c r="AQ4" s="35"/>
      <c r="AR4" s="3"/>
      <c r="AS4" s="3"/>
      <c r="AT4" s="3"/>
      <c r="AU4" s="3"/>
    </row>
    <row r="5" spans="1:49" ht="18" customHeight="1" x14ac:dyDescent="0.25">
      <c r="A5" s="35"/>
      <c r="B5" s="35"/>
      <c r="C5" s="35"/>
      <c r="D5" s="57"/>
      <c r="E5" s="35"/>
      <c r="F5" s="35"/>
      <c r="G5" s="35"/>
      <c r="H5" s="53"/>
      <c r="I5" s="53"/>
      <c r="J5" s="53"/>
      <c r="K5" s="53"/>
      <c r="L5" s="53"/>
      <c r="M5" s="35"/>
      <c r="N5" s="65"/>
      <c r="O5" s="3"/>
      <c r="P5" s="3"/>
      <c r="Q5" s="3"/>
      <c r="R5" s="65"/>
      <c r="S5" s="65"/>
      <c r="T5" s="65"/>
      <c r="U5" s="35"/>
      <c r="V5" s="35"/>
      <c r="W5" s="65"/>
      <c r="X5" s="65"/>
      <c r="Y5" s="35"/>
      <c r="Z5" s="35"/>
      <c r="AA5" s="65"/>
      <c r="AB5" s="65"/>
      <c r="AC5" s="35"/>
      <c r="AD5" s="35"/>
      <c r="AE5" s="65"/>
      <c r="AF5" s="65"/>
      <c r="AG5" s="45"/>
      <c r="AH5" s="65"/>
      <c r="AI5" s="65"/>
      <c r="AJ5" s="35"/>
      <c r="AK5" s="45"/>
      <c r="AL5" s="61"/>
      <c r="AM5" s="45"/>
      <c r="AN5" s="45"/>
      <c r="AO5" s="45"/>
      <c r="AP5" s="45"/>
      <c r="AQ5" s="35"/>
      <c r="AR5" s="3"/>
      <c r="AS5" s="3"/>
      <c r="AT5" s="3"/>
      <c r="AU5" s="3"/>
    </row>
    <row r="6" spans="1:49" ht="18" customHeight="1" x14ac:dyDescent="0.2">
      <c r="A6" s="154" t="s">
        <v>15</v>
      </c>
      <c r="B6" s="154" t="s">
        <v>14</v>
      </c>
      <c r="C6" s="154" t="s">
        <v>35</v>
      </c>
      <c r="D6" s="154" t="s">
        <v>4</v>
      </c>
      <c r="E6" s="154" t="s">
        <v>19</v>
      </c>
      <c r="F6" s="154" t="s">
        <v>29</v>
      </c>
      <c r="G6" s="154" t="s">
        <v>30</v>
      </c>
      <c r="H6" s="158" t="s">
        <v>49</v>
      </c>
      <c r="I6" s="159"/>
      <c r="J6" s="160"/>
      <c r="K6" s="154" t="s">
        <v>50</v>
      </c>
      <c r="L6" s="155" t="s">
        <v>31</v>
      </c>
      <c r="M6" s="163" t="s">
        <v>16</v>
      </c>
      <c r="N6" s="129" t="s">
        <v>43</v>
      </c>
      <c r="O6" s="149" t="s">
        <v>6</v>
      </c>
      <c r="P6" s="150"/>
      <c r="Q6" s="150"/>
      <c r="R6" s="151"/>
      <c r="S6" s="58"/>
      <c r="T6" s="66"/>
      <c r="U6" s="161" t="s">
        <v>5</v>
      </c>
      <c r="V6" s="162"/>
      <c r="W6" s="58"/>
      <c r="X6" s="66"/>
      <c r="Y6" s="161" t="s">
        <v>0</v>
      </c>
      <c r="Z6" s="162"/>
      <c r="AA6" s="58"/>
      <c r="AB6" s="66"/>
      <c r="AC6" s="161" t="s">
        <v>2</v>
      </c>
      <c r="AD6" s="162"/>
      <c r="AE6" s="141" t="s">
        <v>57</v>
      </c>
      <c r="AF6" s="142"/>
      <c r="AG6" s="143"/>
      <c r="AH6" s="58"/>
      <c r="AI6" s="66"/>
      <c r="AJ6" s="73" t="s">
        <v>10</v>
      </c>
      <c r="AK6" s="146" t="s">
        <v>33</v>
      </c>
      <c r="AL6" s="134" t="s">
        <v>63</v>
      </c>
      <c r="AM6" s="146" t="s">
        <v>34</v>
      </c>
      <c r="AN6" s="146" t="s">
        <v>18</v>
      </c>
      <c r="AO6" s="146" t="s">
        <v>17</v>
      </c>
      <c r="AP6" s="146" t="s">
        <v>20</v>
      </c>
      <c r="AQ6" s="144" t="s">
        <v>3</v>
      </c>
      <c r="AR6" s="3"/>
      <c r="AS6" s="3"/>
      <c r="AT6" s="3"/>
      <c r="AU6" s="3"/>
    </row>
    <row r="7" spans="1:49" ht="48.75" customHeight="1" x14ac:dyDescent="0.2">
      <c r="A7" s="154"/>
      <c r="B7" s="154"/>
      <c r="C7" s="154"/>
      <c r="D7" s="154"/>
      <c r="E7" s="154"/>
      <c r="F7" s="154"/>
      <c r="G7" s="154"/>
      <c r="H7" s="147" t="s">
        <v>51</v>
      </c>
      <c r="I7" s="147" t="s">
        <v>52</v>
      </c>
      <c r="J7" s="147" t="s">
        <v>53</v>
      </c>
      <c r="K7" s="154"/>
      <c r="L7" s="156"/>
      <c r="M7" s="164"/>
      <c r="N7" s="130"/>
      <c r="O7" s="140" t="s">
        <v>61</v>
      </c>
      <c r="P7" s="132"/>
      <c r="Q7" s="76" t="s">
        <v>60</v>
      </c>
      <c r="R7" s="152" t="s">
        <v>56</v>
      </c>
      <c r="S7" s="140" t="s">
        <v>40</v>
      </c>
      <c r="T7" s="132"/>
      <c r="U7" s="132" t="s">
        <v>9</v>
      </c>
      <c r="V7" s="133"/>
      <c r="W7" s="140" t="s">
        <v>40</v>
      </c>
      <c r="X7" s="132"/>
      <c r="Y7" s="132" t="s">
        <v>37</v>
      </c>
      <c r="Z7" s="133"/>
      <c r="AA7" s="140" t="s">
        <v>40</v>
      </c>
      <c r="AB7" s="132"/>
      <c r="AC7" s="132" t="s">
        <v>36</v>
      </c>
      <c r="AD7" s="133"/>
      <c r="AE7" s="140" t="s">
        <v>40</v>
      </c>
      <c r="AF7" s="132"/>
      <c r="AG7" s="98" t="s">
        <v>54</v>
      </c>
      <c r="AH7" s="140" t="s">
        <v>40</v>
      </c>
      <c r="AI7" s="132"/>
      <c r="AJ7" s="74" t="s">
        <v>32</v>
      </c>
      <c r="AK7" s="146"/>
      <c r="AL7" s="135"/>
      <c r="AM7" s="146"/>
      <c r="AN7" s="146"/>
      <c r="AO7" s="146"/>
      <c r="AP7" s="146"/>
      <c r="AQ7" s="144"/>
      <c r="AR7" s="3"/>
      <c r="AS7" s="3"/>
      <c r="AT7" s="3"/>
      <c r="AU7" s="3"/>
    </row>
    <row r="8" spans="1:49" ht="15" customHeight="1" x14ac:dyDescent="0.2">
      <c r="A8" s="154"/>
      <c r="B8" s="154"/>
      <c r="C8" s="154"/>
      <c r="D8" s="154"/>
      <c r="E8" s="154"/>
      <c r="F8" s="154"/>
      <c r="G8" s="154"/>
      <c r="H8" s="148"/>
      <c r="I8" s="148"/>
      <c r="J8" s="148"/>
      <c r="K8" s="154"/>
      <c r="L8" s="157"/>
      <c r="M8" s="165"/>
      <c r="N8" s="131"/>
      <c r="O8" s="31" t="s">
        <v>8</v>
      </c>
      <c r="P8" s="68" t="s">
        <v>7</v>
      </c>
      <c r="Q8" s="68"/>
      <c r="R8" s="153"/>
      <c r="S8" s="69" t="s">
        <v>41</v>
      </c>
      <c r="T8" s="70" t="s">
        <v>42</v>
      </c>
      <c r="U8" s="68" t="s">
        <v>8</v>
      </c>
      <c r="V8" s="32" t="s">
        <v>7</v>
      </c>
      <c r="W8" s="69" t="s">
        <v>41</v>
      </c>
      <c r="X8" s="70" t="s">
        <v>42</v>
      </c>
      <c r="Y8" s="68" t="s">
        <v>8</v>
      </c>
      <c r="Z8" s="32" t="s">
        <v>7</v>
      </c>
      <c r="AA8" s="69" t="s">
        <v>41</v>
      </c>
      <c r="AB8" s="70" t="s">
        <v>42</v>
      </c>
      <c r="AC8" s="68" t="s">
        <v>8</v>
      </c>
      <c r="AD8" s="32" t="s">
        <v>7</v>
      </c>
      <c r="AE8" s="69" t="s">
        <v>41</v>
      </c>
      <c r="AF8" s="70" t="s">
        <v>42</v>
      </c>
      <c r="AG8" s="32" t="s">
        <v>7</v>
      </c>
      <c r="AH8" s="69" t="s">
        <v>41</v>
      </c>
      <c r="AI8" s="70" t="s">
        <v>42</v>
      </c>
      <c r="AJ8" s="32" t="s">
        <v>7</v>
      </c>
      <c r="AK8" s="146"/>
      <c r="AL8" s="136"/>
      <c r="AM8" s="146"/>
      <c r="AN8" s="146"/>
      <c r="AO8" s="146"/>
      <c r="AP8" s="146"/>
      <c r="AQ8" s="144"/>
      <c r="AR8" s="3"/>
      <c r="AS8" s="3"/>
      <c r="AT8" s="3"/>
      <c r="AU8" s="3"/>
    </row>
    <row r="9" spans="1:49" x14ac:dyDescent="0.2">
      <c r="A9" s="26">
        <v>1</v>
      </c>
      <c r="B9" s="119" t="s">
        <v>44</v>
      </c>
      <c r="C9" s="17"/>
      <c r="D9" s="114" t="s">
        <v>86</v>
      </c>
      <c r="E9" s="114" t="s">
        <v>87</v>
      </c>
      <c r="F9" s="20" t="s">
        <v>105</v>
      </c>
      <c r="G9" s="20" t="s">
        <v>187</v>
      </c>
      <c r="H9" s="93">
        <v>2002</v>
      </c>
      <c r="I9" s="93">
        <v>2003</v>
      </c>
      <c r="J9" s="93">
        <v>2003</v>
      </c>
      <c r="K9" s="94">
        <f>VLOOKUP(H9,Letnice!$D$2:$E$12,2,0)+VLOOKUP(I9,Letnice!$D$2:$E$12,2,0)+VLOOKUP(J9,Letnice!$D$2:$E$12,2,0)</f>
        <v>43</v>
      </c>
      <c r="L9" s="105">
        <f>VLOOKUP(K9,Letnice!$D$16:$E$28,2,0)</f>
        <v>1002</v>
      </c>
      <c r="M9" s="23">
        <v>0.45624999999999999</v>
      </c>
      <c r="N9" s="75"/>
      <c r="O9" s="22">
        <v>11.8</v>
      </c>
      <c r="P9" s="11">
        <v>0</v>
      </c>
      <c r="Q9" s="23"/>
      <c r="R9" s="75">
        <v>0</v>
      </c>
      <c r="S9" s="71">
        <v>6</v>
      </c>
      <c r="T9" s="72">
        <v>50</v>
      </c>
      <c r="U9" s="22">
        <v>16.7</v>
      </c>
      <c r="V9" s="11">
        <v>0</v>
      </c>
      <c r="W9" s="71">
        <v>1</v>
      </c>
      <c r="X9" s="72">
        <v>53</v>
      </c>
      <c r="Y9" s="22">
        <v>13.29</v>
      </c>
      <c r="Z9" s="11">
        <v>0</v>
      </c>
      <c r="AA9" s="71">
        <v>3</v>
      </c>
      <c r="AB9" s="72">
        <v>1</v>
      </c>
      <c r="AC9" s="22">
        <v>31.5</v>
      </c>
      <c r="AD9" s="11">
        <v>5</v>
      </c>
      <c r="AE9" s="71">
        <v>1</v>
      </c>
      <c r="AF9" s="72">
        <v>43</v>
      </c>
      <c r="AG9" s="11">
        <v>0</v>
      </c>
      <c r="AH9" s="71">
        <v>6</v>
      </c>
      <c r="AI9" s="72">
        <v>40</v>
      </c>
      <c r="AJ9" s="11">
        <v>0</v>
      </c>
      <c r="AK9" s="23">
        <v>0.48784722222222227</v>
      </c>
      <c r="AL9" s="113"/>
      <c r="AM9" s="23">
        <f t="shared" ref="AM9:AM33" si="0">TIME(,S9+W9+AA9+AE9+AH9,X9+T9+AB9+AF9+AI9)</f>
        <v>1.3969907407407408E-2</v>
      </c>
      <c r="AN9" s="33">
        <f t="shared" ref="AN9:AN33" si="1">AK9-M9-AM9</f>
        <v>1.7627314814814866E-2</v>
      </c>
      <c r="AO9" s="34">
        <f t="shared" ref="AO9:AO33" si="2">((((HOUR(AN9))*3600)+((MINUTE(AN9))*60)+(SECOND(AN9)))*2)/60</f>
        <v>50.766666666666666</v>
      </c>
      <c r="AP9" s="34">
        <f t="shared" ref="AP9:AP33" si="3">O9+P9+U9+V9+Y9+Z9+AC9+AD9+AG9+AJ9+AO9+N9+R9+AL9</f>
        <v>129.05666666666667</v>
      </c>
      <c r="AQ9" s="10">
        <f t="shared" ref="AQ9:AQ33" si="4">L9-AP9</f>
        <v>872.94333333333338</v>
      </c>
      <c r="AR9" s="6"/>
      <c r="AS9" s="6"/>
      <c r="AT9" s="3"/>
      <c r="AU9" s="3"/>
      <c r="AV9" s="3"/>
    </row>
    <row r="10" spans="1:49" x14ac:dyDescent="0.2">
      <c r="A10" s="26">
        <f>SUM(A9+1)</f>
        <v>2</v>
      </c>
      <c r="B10" s="119" t="s">
        <v>44</v>
      </c>
      <c r="C10" s="19"/>
      <c r="D10" s="114" t="s">
        <v>93</v>
      </c>
      <c r="E10" s="114" t="s">
        <v>93</v>
      </c>
      <c r="F10" s="20" t="s">
        <v>105</v>
      </c>
      <c r="G10" s="20" t="s">
        <v>191</v>
      </c>
      <c r="H10" s="93">
        <v>2002</v>
      </c>
      <c r="I10" s="93">
        <v>2003</v>
      </c>
      <c r="J10" s="93">
        <v>2003</v>
      </c>
      <c r="K10" s="94">
        <f>VLOOKUP(H10,Letnice!$D$2:$E$12,2,0)+VLOOKUP(I10,Letnice!$D$2:$E$12,2,0)+VLOOKUP(J10,Letnice!$D$2:$E$12,2,0)</f>
        <v>43</v>
      </c>
      <c r="L10" s="105">
        <f>VLOOKUP(K10,Letnice!$D$16:$E$28,2,0)</f>
        <v>1002</v>
      </c>
      <c r="M10" s="23">
        <v>0.5395833333333333</v>
      </c>
      <c r="N10" s="75"/>
      <c r="O10" s="22">
        <v>12.8</v>
      </c>
      <c r="P10" s="11">
        <v>0</v>
      </c>
      <c r="Q10" s="23"/>
      <c r="R10" s="75">
        <v>0</v>
      </c>
      <c r="S10" s="71">
        <v>5</v>
      </c>
      <c r="T10" s="72">
        <v>49</v>
      </c>
      <c r="U10" s="22">
        <v>13.7</v>
      </c>
      <c r="V10" s="11">
        <v>0</v>
      </c>
      <c r="W10" s="71">
        <v>3</v>
      </c>
      <c r="X10" s="72">
        <v>40</v>
      </c>
      <c r="Y10" s="22">
        <v>12.05</v>
      </c>
      <c r="Z10" s="11">
        <v>0</v>
      </c>
      <c r="AA10" s="71">
        <v>4</v>
      </c>
      <c r="AB10" s="72">
        <v>47</v>
      </c>
      <c r="AC10" s="22">
        <v>39.9</v>
      </c>
      <c r="AD10" s="11">
        <v>5</v>
      </c>
      <c r="AE10" s="71">
        <v>6</v>
      </c>
      <c r="AF10" s="72">
        <v>3</v>
      </c>
      <c r="AG10" s="11">
        <v>0</v>
      </c>
      <c r="AH10" s="71">
        <v>0</v>
      </c>
      <c r="AI10" s="72">
        <v>56</v>
      </c>
      <c r="AJ10" s="11">
        <v>0</v>
      </c>
      <c r="AK10" s="23">
        <v>0.57473379629629628</v>
      </c>
      <c r="AL10" s="113"/>
      <c r="AM10" s="23">
        <f t="shared" si="0"/>
        <v>1.4756944444444446E-2</v>
      </c>
      <c r="AN10" s="33">
        <f t="shared" si="1"/>
        <v>2.0393518518518533E-2</v>
      </c>
      <c r="AO10" s="34">
        <f t="shared" si="2"/>
        <v>58.733333333333334</v>
      </c>
      <c r="AP10" s="34">
        <f t="shared" si="3"/>
        <v>142.18333333333334</v>
      </c>
      <c r="AQ10" s="10">
        <f t="shared" si="4"/>
        <v>859.81666666666661</v>
      </c>
      <c r="AR10" s="6"/>
      <c r="AS10" s="6"/>
      <c r="AT10" s="3"/>
      <c r="AU10" s="3"/>
      <c r="AV10" s="3"/>
    </row>
    <row r="11" spans="1:49" x14ac:dyDescent="0.2">
      <c r="A11" s="26">
        <f t="shared" ref="A11:A32" si="5">SUM(A10+1)</f>
        <v>3</v>
      </c>
      <c r="B11" s="119" t="s">
        <v>44</v>
      </c>
      <c r="C11" s="19"/>
      <c r="D11" s="114" t="s">
        <v>67</v>
      </c>
      <c r="E11" s="114" t="s">
        <v>68</v>
      </c>
      <c r="F11" s="20" t="s">
        <v>105</v>
      </c>
      <c r="G11" s="20" t="s">
        <v>174</v>
      </c>
      <c r="H11" s="93">
        <v>2003</v>
      </c>
      <c r="I11" s="93">
        <v>2003</v>
      </c>
      <c r="J11" s="93">
        <v>2004</v>
      </c>
      <c r="K11" s="94">
        <f>VLOOKUP(H11,Letnice!$D$2:$E$12,2,0)+VLOOKUP(I11,Letnice!$D$2:$E$12,2,0)+VLOOKUP(J11,Letnice!$D$2:$E$12,2,0)</f>
        <v>41</v>
      </c>
      <c r="L11" s="105">
        <f>VLOOKUP(K11,Letnice!$D$16:$E$28,2,0)</f>
        <v>1003</v>
      </c>
      <c r="M11" s="23">
        <v>0.4375</v>
      </c>
      <c r="N11" s="75"/>
      <c r="O11" s="22">
        <v>13.8</v>
      </c>
      <c r="P11" s="11">
        <v>0</v>
      </c>
      <c r="Q11" s="23"/>
      <c r="R11" s="75">
        <v>0</v>
      </c>
      <c r="S11" s="71">
        <v>2</v>
      </c>
      <c r="T11" s="72">
        <v>20</v>
      </c>
      <c r="U11" s="22">
        <v>16.66</v>
      </c>
      <c r="V11" s="11">
        <v>0</v>
      </c>
      <c r="W11" s="71">
        <v>1</v>
      </c>
      <c r="X11" s="72">
        <v>50</v>
      </c>
      <c r="Y11" s="22">
        <v>12.76</v>
      </c>
      <c r="Z11" s="11">
        <v>0</v>
      </c>
      <c r="AA11" s="71">
        <v>2</v>
      </c>
      <c r="AB11" s="72">
        <v>37</v>
      </c>
      <c r="AC11" s="22">
        <v>41.4</v>
      </c>
      <c r="AD11" s="11">
        <v>0</v>
      </c>
      <c r="AE11" s="71">
        <v>1</v>
      </c>
      <c r="AF11" s="72">
        <v>36</v>
      </c>
      <c r="AG11" s="11">
        <v>0</v>
      </c>
      <c r="AH11" s="71">
        <v>1</v>
      </c>
      <c r="AI11" s="72">
        <v>6</v>
      </c>
      <c r="AJ11" s="11">
        <v>0</v>
      </c>
      <c r="AK11" s="23">
        <v>0.46761574074074069</v>
      </c>
      <c r="AL11" s="113"/>
      <c r="AM11" s="23">
        <f t="shared" si="0"/>
        <v>6.5856481481481486E-3</v>
      </c>
      <c r="AN11" s="33">
        <f t="shared" si="1"/>
        <v>2.3530092592592543E-2</v>
      </c>
      <c r="AO11" s="34">
        <f t="shared" si="2"/>
        <v>67.766666666666666</v>
      </c>
      <c r="AP11" s="34">
        <f t="shared" si="3"/>
        <v>152.38666666666666</v>
      </c>
      <c r="AQ11" s="10">
        <f t="shared" si="4"/>
        <v>850.61333333333334</v>
      </c>
      <c r="AR11" s="6"/>
      <c r="AS11" s="6"/>
      <c r="AT11" s="3"/>
      <c r="AU11" s="3"/>
      <c r="AV11" s="3"/>
    </row>
    <row r="12" spans="1:49" x14ac:dyDescent="0.2">
      <c r="A12" s="26">
        <f t="shared" si="5"/>
        <v>4</v>
      </c>
      <c r="B12" s="119" t="s">
        <v>44</v>
      </c>
      <c r="C12" s="19"/>
      <c r="D12" s="114" t="s">
        <v>104</v>
      </c>
      <c r="E12" s="114" t="s">
        <v>104</v>
      </c>
      <c r="F12" s="20" t="s">
        <v>105</v>
      </c>
      <c r="G12" s="20" t="s">
        <v>195</v>
      </c>
      <c r="H12" s="93">
        <v>2001</v>
      </c>
      <c r="I12" s="93">
        <v>2002</v>
      </c>
      <c r="J12" s="93">
        <v>2005</v>
      </c>
      <c r="K12" s="94">
        <f>VLOOKUP(H12,Letnice!$D$2:$E$12,2,0)+VLOOKUP(I12,Letnice!$D$2:$E$12,2,0)+VLOOKUP(J12,Letnice!$D$2:$E$12,2,0)</f>
        <v>43</v>
      </c>
      <c r="L12" s="105">
        <f>VLOOKUP(K12,Letnice!$D$16:$E$28,2,0)</f>
        <v>1002</v>
      </c>
      <c r="M12" s="23">
        <v>0.53125</v>
      </c>
      <c r="N12" s="75"/>
      <c r="O12" s="22">
        <v>15.4</v>
      </c>
      <c r="P12" s="11">
        <v>0</v>
      </c>
      <c r="Q12" s="23"/>
      <c r="R12" s="75">
        <v>0</v>
      </c>
      <c r="S12" s="71">
        <v>2</v>
      </c>
      <c r="T12" s="72">
        <v>31</v>
      </c>
      <c r="U12" s="22">
        <v>19.2</v>
      </c>
      <c r="V12" s="11">
        <v>0</v>
      </c>
      <c r="W12" s="71">
        <v>5</v>
      </c>
      <c r="X12" s="72">
        <v>23</v>
      </c>
      <c r="Y12" s="22">
        <v>13.59</v>
      </c>
      <c r="Z12" s="11">
        <v>0</v>
      </c>
      <c r="AA12" s="71">
        <v>6</v>
      </c>
      <c r="AB12" s="72">
        <v>2</v>
      </c>
      <c r="AC12" s="22">
        <v>48.5</v>
      </c>
      <c r="AD12" s="11">
        <v>0</v>
      </c>
      <c r="AE12" s="71">
        <v>2</v>
      </c>
      <c r="AF12" s="72">
        <v>13</v>
      </c>
      <c r="AG12" s="11">
        <v>0</v>
      </c>
      <c r="AH12" s="71">
        <v>1</v>
      </c>
      <c r="AI12" s="72">
        <v>3</v>
      </c>
      <c r="AJ12" s="11">
        <v>2</v>
      </c>
      <c r="AK12" s="23">
        <v>0.56167824074074069</v>
      </c>
      <c r="AL12" s="113"/>
      <c r="AM12" s="23">
        <f t="shared" si="0"/>
        <v>1.1944444444444445E-2</v>
      </c>
      <c r="AN12" s="33">
        <f t="shared" si="1"/>
        <v>1.8483796296296241E-2</v>
      </c>
      <c r="AO12" s="34">
        <f t="shared" si="2"/>
        <v>53.233333333333334</v>
      </c>
      <c r="AP12" s="34">
        <f t="shared" si="3"/>
        <v>151.92333333333335</v>
      </c>
      <c r="AQ12" s="10">
        <f t="shared" si="4"/>
        <v>850.0766666666666</v>
      </c>
      <c r="AS12" s="6"/>
    </row>
    <row r="13" spans="1:49" x14ac:dyDescent="0.2">
      <c r="A13" s="26">
        <f t="shared" si="5"/>
        <v>5</v>
      </c>
      <c r="B13" s="119" t="s">
        <v>44</v>
      </c>
      <c r="C13" s="17"/>
      <c r="D13" s="114" t="s">
        <v>94</v>
      </c>
      <c r="E13" s="114" t="s">
        <v>95</v>
      </c>
      <c r="F13" s="20" t="s">
        <v>105</v>
      </c>
      <c r="G13" s="20" t="s">
        <v>218</v>
      </c>
      <c r="H13" s="93">
        <v>2005</v>
      </c>
      <c r="I13" s="93">
        <v>2002</v>
      </c>
      <c r="J13" s="93">
        <v>2002</v>
      </c>
      <c r="K13" s="94">
        <f>VLOOKUP(H13,Letnice!$D$2:$E$12,2,0)+VLOOKUP(I13,Letnice!$D$2:$E$12,2,0)+VLOOKUP(J13,Letnice!$D$2:$E$12,2,0)</f>
        <v>42</v>
      </c>
      <c r="L13" s="105">
        <f>VLOOKUP(K13,Letnice!$D$16:$E$28,2,0)</f>
        <v>1002</v>
      </c>
      <c r="M13" s="23">
        <v>0.52708333333333335</v>
      </c>
      <c r="N13" s="75"/>
      <c r="O13" s="22">
        <v>12.4</v>
      </c>
      <c r="P13" s="11">
        <v>0</v>
      </c>
      <c r="Q13" s="23"/>
      <c r="R13" s="75">
        <v>0</v>
      </c>
      <c r="S13" s="71">
        <v>8</v>
      </c>
      <c r="T13" s="72">
        <v>1</v>
      </c>
      <c r="U13" s="22">
        <v>16.64</v>
      </c>
      <c r="V13" s="11">
        <v>0</v>
      </c>
      <c r="W13" s="71">
        <v>2</v>
      </c>
      <c r="X13" s="72">
        <v>0</v>
      </c>
      <c r="Y13" s="22">
        <v>12.85</v>
      </c>
      <c r="Z13" s="11">
        <v>0</v>
      </c>
      <c r="AA13" s="71">
        <v>6</v>
      </c>
      <c r="AB13" s="72">
        <v>42</v>
      </c>
      <c r="AC13" s="22">
        <v>35.4</v>
      </c>
      <c r="AD13" s="11">
        <v>17</v>
      </c>
      <c r="AE13" s="71">
        <v>1</v>
      </c>
      <c r="AF13" s="72">
        <v>44</v>
      </c>
      <c r="AG13" s="11">
        <v>0</v>
      </c>
      <c r="AH13" s="71">
        <v>1</v>
      </c>
      <c r="AI13" s="72">
        <v>53</v>
      </c>
      <c r="AJ13" s="11">
        <v>0</v>
      </c>
      <c r="AK13" s="23">
        <v>0.56846064814814812</v>
      </c>
      <c r="AL13" s="113"/>
      <c r="AM13" s="23">
        <f t="shared" si="0"/>
        <v>1.4120370370370368E-2</v>
      </c>
      <c r="AN13" s="33">
        <f t="shared" si="1"/>
        <v>2.7256944444444403E-2</v>
      </c>
      <c r="AO13" s="34">
        <f t="shared" si="2"/>
        <v>78.5</v>
      </c>
      <c r="AP13" s="34">
        <f t="shared" si="3"/>
        <v>172.79</v>
      </c>
      <c r="AQ13" s="10">
        <f t="shared" si="4"/>
        <v>829.21</v>
      </c>
      <c r="AR13" s="3"/>
      <c r="AS13" s="6"/>
      <c r="AT13" s="3"/>
      <c r="AU13" s="3"/>
      <c r="AV13" s="3"/>
      <c r="AW13" s="3"/>
    </row>
    <row r="14" spans="1:49" x14ac:dyDescent="0.2">
      <c r="A14" s="26">
        <f t="shared" si="5"/>
        <v>6</v>
      </c>
      <c r="B14" s="119" t="s">
        <v>44</v>
      </c>
      <c r="C14" s="19"/>
      <c r="D14" s="114" t="s">
        <v>97</v>
      </c>
      <c r="E14" s="114" t="s">
        <v>98</v>
      </c>
      <c r="F14" s="20" t="s">
        <v>105</v>
      </c>
      <c r="G14" s="20" t="s">
        <v>193</v>
      </c>
      <c r="H14" s="93">
        <v>2004</v>
      </c>
      <c r="I14" s="93">
        <v>2004</v>
      </c>
      <c r="J14" s="93">
        <v>2004</v>
      </c>
      <c r="K14" s="94">
        <f>VLOOKUP(H14,Letnice!$D$2:$E$12,2,0)+VLOOKUP(I14,Letnice!$D$2:$E$12,2,0)+VLOOKUP(J14,Letnice!$D$2:$E$12,2,0)</f>
        <v>39</v>
      </c>
      <c r="L14" s="105">
        <f>VLOOKUP(K14,Letnice!$D$16:$E$28,2,0)</f>
        <v>1003</v>
      </c>
      <c r="M14" s="23">
        <v>0.50208333333333333</v>
      </c>
      <c r="N14" s="75"/>
      <c r="O14" s="22">
        <v>14.6</v>
      </c>
      <c r="P14" s="11">
        <v>0</v>
      </c>
      <c r="Q14" s="23"/>
      <c r="R14" s="75">
        <v>0</v>
      </c>
      <c r="S14" s="71">
        <v>8</v>
      </c>
      <c r="T14" s="72">
        <v>15</v>
      </c>
      <c r="U14" s="22">
        <v>17.82</v>
      </c>
      <c r="V14" s="11">
        <v>0</v>
      </c>
      <c r="W14" s="71">
        <v>1</v>
      </c>
      <c r="X14" s="72">
        <v>55</v>
      </c>
      <c r="Y14" s="22">
        <v>19.91</v>
      </c>
      <c r="Z14" s="11">
        <v>0</v>
      </c>
      <c r="AA14" s="71">
        <v>4</v>
      </c>
      <c r="AB14" s="72">
        <v>40</v>
      </c>
      <c r="AC14" s="22">
        <v>51.4</v>
      </c>
      <c r="AD14" s="11">
        <v>5</v>
      </c>
      <c r="AE14" s="71">
        <v>2</v>
      </c>
      <c r="AF14" s="72">
        <v>24</v>
      </c>
      <c r="AG14" s="11">
        <v>5</v>
      </c>
      <c r="AH14" s="71">
        <v>1</v>
      </c>
      <c r="AI14" s="72">
        <v>12</v>
      </c>
      <c r="AJ14" s="11">
        <v>0</v>
      </c>
      <c r="AK14" s="23">
        <v>0.53684027777777776</v>
      </c>
      <c r="AL14" s="113"/>
      <c r="AM14" s="23">
        <f t="shared" si="0"/>
        <v>1.2800925925925926E-2</v>
      </c>
      <c r="AN14" s="33">
        <f t="shared" si="1"/>
        <v>2.1956018518518514E-2</v>
      </c>
      <c r="AO14" s="34">
        <f t="shared" si="2"/>
        <v>63.233333333333334</v>
      </c>
      <c r="AP14" s="34">
        <f t="shared" si="3"/>
        <v>176.96333333333331</v>
      </c>
      <c r="AQ14" s="10">
        <f t="shared" si="4"/>
        <v>826.03666666666663</v>
      </c>
      <c r="AR14" s="3"/>
      <c r="AS14" s="6"/>
      <c r="AT14" s="3"/>
      <c r="AU14" s="3"/>
      <c r="AV14" s="3"/>
      <c r="AW14" s="3"/>
    </row>
    <row r="15" spans="1:49" x14ac:dyDescent="0.2">
      <c r="A15" s="26">
        <f t="shared" si="5"/>
        <v>7</v>
      </c>
      <c r="B15" s="119" t="s">
        <v>44</v>
      </c>
      <c r="C15" s="17"/>
      <c r="D15" s="114" t="s">
        <v>96</v>
      </c>
      <c r="E15" s="114" t="s">
        <v>95</v>
      </c>
      <c r="F15" s="20" t="s">
        <v>105</v>
      </c>
      <c r="G15" s="20" t="s">
        <v>192</v>
      </c>
      <c r="H15" s="93">
        <v>2001</v>
      </c>
      <c r="I15" s="93">
        <v>2003</v>
      </c>
      <c r="J15" s="93">
        <v>2003</v>
      </c>
      <c r="K15" s="94">
        <f>VLOOKUP(H15,Letnice!$D$2:$E$12,2,0)+VLOOKUP(I15,Letnice!$D$2:$E$12,2,0)+VLOOKUP(J15,Letnice!$D$2:$E$12,2,0)</f>
        <v>44</v>
      </c>
      <c r="L15" s="105">
        <f>VLOOKUP(K15,Letnice!$D$16:$E$28,2,0)</f>
        <v>1002</v>
      </c>
      <c r="M15" s="23">
        <v>0.5083333333333333</v>
      </c>
      <c r="N15" s="75"/>
      <c r="O15" s="22">
        <v>16</v>
      </c>
      <c r="P15" s="11">
        <v>0</v>
      </c>
      <c r="Q15" s="23"/>
      <c r="R15" s="75">
        <v>0</v>
      </c>
      <c r="S15" s="71">
        <v>6</v>
      </c>
      <c r="T15" s="72">
        <v>33</v>
      </c>
      <c r="U15" s="22">
        <v>19.84</v>
      </c>
      <c r="V15" s="11">
        <v>0</v>
      </c>
      <c r="W15" s="71">
        <v>2</v>
      </c>
      <c r="X15" s="72">
        <v>12</v>
      </c>
      <c r="Y15" s="22">
        <v>15.06</v>
      </c>
      <c r="Z15" s="11">
        <v>0</v>
      </c>
      <c r="AA15" s="71">
        <v>4</v>
      </c>
      <c r="AB15" s="72">
        <v>5</v>
      </c>
      <c r="AC15" s="22">
        <v>44.4</v>
      </c>
      <c r="AD15" s="11">
        <v>10</v>
      </c>
      <c r="AE15" s="71">
        <v>9</v>
      </c>
      <c r="AF15" s="72">
        <v>4</v>
      </c>
      <c r="AG15" s="11">
        <v>5</v>
      </c>
      <c r="AH15" s="71">
        <v>0</v>
      </c>
      <c r="AI15" s="72">
        <v>59</v>
      </c>
      <c r="AJ15" s="11">
        <v>0</v>
      </c>
      <c r="AK15" s="23">
        <v>0.54886574074074079</v>
      </c>
      <c r="AL15" s="113"/>
      <c r="AM15" s="23">
        <f t="shared" si="0"/>
        <v>1.5891203703703703E-2</v>
      </c>
      <c r="AN15" s="33">
        <f t="shared" si="1"/>
        <v>2.4641203703703787E-2</v>
      </c>
      <c r="AO15" s="34">
        <f t="shared" si="2"/>
        <v>70.966666666666669</v>
      </c>
      <c r="AP15" s="34">
        <f t="shared" si="3"/>
        <v>181.26666666666668</v>
      </c>
      <c r="AQ15" s="10">
        <f t="shared" si="4"/>
        <v>820.73333333333335</v>
      </c>
      <c r="AR15" s="3"/>
      <c r="AS15" s="6"/>
      <c r="AT15" s="3"/>
      <c r="AU15" s="3"/>
      <c r="AV15" s="3"/>
      <c r="AW15" s="3"/>
    </row>
    <row r="16" spans="1:49" x14ac:dyDescent="0.2">
      <c r="A16" s="26">
        <f t="shared" si="5"/>
        <v>8</v>
      </c>
      <c r="B16" s="119" t="s">
        <v>44</v>
      </c>
      <c r="C16" s="17"/>
      <c r="D16" s="114" t="s">
        <v>73</v>
      </c>
      <c r="E16" s="114" t="s">
        <v>74</v>
      </c>
      <c r="F16" s="20" t="s">
        <v>105</v>
      </c>
      <c r="G16" s="20" t="s">
        <v>177</v>
      </c>
      <c r="H16" s="93">
        <v>2003</v>
      </c>
      <c r="I16" s="93">
        <v>2003</v>
      </c>
      <c r="J16" s="93">
        <v>2003</v>
      </c>
      <c r="K16" s="94">
        <f>VLOOKUP(H16,Letnice!$D$2:$E$12,2,0)+VLOOKUP(I16,Letnice!$D$2:$E$12,2,0)+VLOOKUP(J16,Letnice!$D$2:$E$12,2,0)</f>
        <v>42</v>
      </c>
      <c r="L16" s="105">
        <f>VLOOKUP(K16,Letnice!$D$16:$E$28,2,0)</f>
        <v>1002</v>
      </c>
      <c r="M16" s="23">
        <v>0.47083333333333338</v>
      </c>
      <c r="N16" s="75"/>
      <c r="O16" s="22">
        <v>19.899999999999999</v>
      </c>
      <c r="P16" s="11">
        <v>5</v>
      </c>
      <c r="Q16" s="23"/>
      <c r="R16" s="75">
        <v>0</v>
      </c>
      <c r="S16" s="71">
        <v>2</v>
      </c>
      <c r="T16" s="72">
        <v>44</v>
      </c>
      <c r="U16" s="22">
        <v>19.66</v>
      </c>
      <c r="V16" s="11">
        <v>10</v>
      </c>
      <c r="W16" s="71">
        <v>3</v>
      </c>
      <c r="X16" s="72">
        <v>58</v>
      </c>
      <c r="Y16" s="22">
        <v>16.68</v>
      </c>
      <c r="Z16" s="11">
        <v>0</v>
      </c>
      <c r="AA16" s="71">
        <v>5</v>
      </c>
      <c r="AB16" s="72">
        <v>15</v>
      </c>
      <c r="AC16" s="22">
        <v>46.3</v>
      </c>
      <c r="AD16" s="11">
        <v>0</v>
      </c>
      <c r="AE16" s="71">
        <v>2</v>
      </c>
      <c r="AF16" s="72">
        <v>28</v>
      </c>
      <c r="AG16" s="11">
        <v>0</v>
      </c>
      <c r="AH16" s="71">
        <v>3</v>
      </c>
      <c r="AI16" s="72">
        <v>19</v>
      </c>
      <c r="AJ16" s="11">
        <v>2</v>
      </c>
      <c r="AK16" s="23">
        <v>0.50603009259259257</v>
      </c>
      <c r="AL16" s="113"/>
      <c r="AM16" s="23">
        <f t="shared" si="0"/>
        <v>1.2314814814814815E-2</v>
      </c>
      <c r="AN16" s="33">
        <f t="shared" si="1"/>
        <v>2.2881944444444378E-2</v>
      </c>
      <c r="AO16" s="34">
        <f t="shared" si="2"/>
        <v>65.900000000000006</v>
      </c>
      <c r="AP16" s="34">
        <f t="shared" si="3"/>
        <v>185.44</v>
      </c>
      <c r="AQ16" s="10">
        <f t="shared" si="4"/>
        <v>816.56</v>
      </c>
      <c r="AR16" s="6"/>
      <c r="AS16" s="6"/>
      <c r="AT16" s="3"/>
      <c r="AU16" s="3"/>
      <c r="AV16" s="3"/>
    </row>
    <row r="17" spans="1:49" x14ac:dyDescent="0.2">
      <c r="A17" s="26">
        <f t="shared" si="5"/>
        <v>9</v>
      </c>
      <c r="B17" s="119" t="s">
        <v>44</v>
      </c>
      <c r="C17" s="19"/>
      <c r="D17" s="114" t="s">
        <v>79</v>
      </c>
      <c r="E17" s="114" t="s">
        <v>80</v>
      </c>
      <c r="F17" s="20" t="s">
        <v>105</v>
      </c>
      <c r="G17" s="20" t="s">
        <v>181</v>
      </c>
      <c r="H17" s="93">
        <v>2001</v>
      </c>
      <c r="I17" s="93">
        <v>2001</v>
      </c>
      <c r="J17" s="93">
        <v>2002</v>
      </c>
      <c r="K17" s="94">
        <f>VLOOKUP(H17,Letnice!$D$2:$E$12,2,0)+VLOOKUP(I17,Letnice!$D$2:$E$12,2,0)+VLOOKUP(J17,Letnice!$D$2:$E$12,2,0)</f>
        <v>47</v>
      </c>
      <c r="L17" s="105">
        <f>VLOOKUP(K17,Letnice!$D$16:$E$28,2,0)</f>
        <v>1001</v>
      </c>
      <c r="M17" s="23">
        <v>0.37708333333333338</v>
      </c>
      <c r="N17" s="75">
        <v>0</v>
      </c>
      <c r="O17" s="22">
        <v>15.6</v>
      </c>
      <c r="P17" s="11">
        <v>0</v>
      </c>
      <c r="Q17" s="23"/>
      <c r="R17" s="75">
        <v>0</v>
      </c>
      <c r="S17" s="71">
        <v>6</v>
      </c>
      <c r="T17" s="72">
        <v>28</v>
      </c>
      <c r="U17" s="22">
        <v>19.93</v>
      </c>
      <c r="V17" s="11">
        <v>5</v>
      </c>
      <c r="W17" s="71">
        <v>2</v>
      </c>
      <c r="X17" s="72">
        <v>14</v>
      </c>
      <c r="Y17" s="22">
        <v>19.059999999999999</v>
      </c>
      <c r="Z17" s="11">
        <v>0</v>
      </c>
      <c r="AA17" s="71">
        <v>3</v>
      </c>
      <c r="AB17" s="72">
        <v>23</v>
      </c>
      <c r="AC17" s="22">
        <v>45.3</v>
      </c>
      <c r="AD17" s="11">
        <v>0</v>
      </c>
      <c r="AE17" s="71">
        <v>3</v>
      </c>
      <c r="AF17" s="72">
        <v>32</v>
      </c>
      <c r="AG17" s="11">
        <v>0</v>
      </c>
      <c r="AH17" s="71">
        <v>0</v>
      </c>
      <c r="AI17" s="72">
        <v>52</v>
      </c>
      <c r="AJ17" s="11">
        <v>0</v>
      </c>
      <c r="AK17" s="23">
        <v>0.41796296296296293</v>
      </c>
      <c r="AL17" s="113"/>
      <c r="AM17" s="23">
        <f t="shared" si="0"/>
        <v>1.1446759259259261E-2</v>
      </c>
      <c r="AN17" s="33">
        <f t="shared" si="1"/>
        <v>2.9432870370370283E-2</v>
      </c>
      <c r="AO17" s="34">
        <f t="shared" si="2"/>
        <v>84.766666666666666</v>
      </c>
      <c r="AP17" s="34">
        <f t="shared" si="3"/>
        <v>189.65666666666667</v>
      </c>
      <c r="AQ17" s="10">
        <f t="shared" si="4"/>
        <v>811.34333333333336</v>
      </c>
      <c r="AR17" s="6"/>
      <c r="AS17" s="6"/>
      <c r="AT17" s="3"/>
      <c r="AU17" s="3"/>
      <c r="AV17" s="3"/>
    </row>
    <row r="18" spans="1:49" x14ac:dyDescent="0.2">
      <c r="A18" s="26">
        <f t="shared" si="5"/>
        <v>10</v>
      </c>
      <c r="B18" s="119" t="s">
        <v>44</v>
      </c>
      <c r="C18" s="17"/>
      <c r="D18" s="114" t="s">
        <v>90</v>
      </c>
      <c r="E18" s="114" t="s">
        <v>91</v>
      </c>
      <c r="F18" s="20" t="s">
        <v>105</v>
      </c>
      <c r="G18" s="20" t="s">
        <v>190</v>
      </c>
      <c r="H18" s="93">
        <v>2005</v>
      </c>
      <c r="I18" s="93">
        <v>2005</v>
      </c>
      <c r="J18" s="93">
        <v>2004</v>
      </c>
      <c r="K18" s="94">
        <f>VLOOKUP(H18,Letnice!$D$2:$E$12,2,0)+VLOOKUP(I18,Letnice!$D$2:$E$12,2,0)+VLOOKUP(J18,Letnice!$D$2:$E$12,2,0)</f>
        <v>37</v>
      </c>
      <c r="L18" s="105">
        <f>VLOOKUP(K18,Letnice!$D$16:$E$28,2,0)</f>
        <v>1005</v>
      </c>
      <c r="M18" s="23">
        <v>0.3979166666666667</v>
      </c>
      <c r="N18" s="75"/>
      <c r="O18" s="22">
        <v>20.6</v>
      </c>
      <c r="P18" s="11">
        <v>0</v>
      </c>
      <c r="Q18" s="23"/>
      <c r="R18" s="75">
        <v>0</v>
      </c>
      <c r="S18" s="71">
        <v>3</v>
      </c>
      <c r="T18" s="72">
        <v>26</v>
      </c>
      <c r="U18" s="22">
        <v>17.47</v>
      </c>
      <c r="V18" s="11">
        <v>0</v>
      </c>
      <c r="W18" s="71">
        <v>1</v>
      </c>
      <c r="X18" s="72">
        <v>39</v>
      </c>
      <c r="Y18" s="22">
        <v>16.11</v>
      </c>
      <c r="Z18" s="11">
        <v>0</v>
      </c>
      <c r="AA18" s="71">
        <v>3</v>
      </c>
      <c r="AB18" s="72">
        <v>13</v>
      </c>
      <c r="AC18" s="22">
        <v>55.9</v>
      </c>
      <c r="AD18" s="11">
        <v>10</v>
      </c>
      <c r="AE18" s="71">
        <v>2</v>
      </c>
      <c r="AF18" s="72">
        <v>2</v>
      </c>
      <c r="AG18" s="11">
        <v>0</v>
      </c>
      <c r="AH18" s="71">
        <v>1</v>
      </c>
      <c r="AI18" s="72">
        <v>14</v>
      </c>
      <c r="AJ18" s="11">
        <v>0</v>
      </c>
      <c r="AK18" s="23">
        <v>0.43255787037037036</v>
      </c>
      <c r="AL18" s="113"/>
      <c r="AM18" s="23">
        <f t="shared" si="0"/>
        <v>8.0324074074074065E-3</v>
      </c>
      <c r="AN18" s="33">
        <f t="shared" si="1"/>
        <v>2.6608796296296255E-2</v>
      </c>
      <c r="AO18" s="34">
        <f t="shared" si="2"/>
        <v>76.63333333333334</v>
      </c>
      <c r="AP18" s="34">
        <f t="shared" si="3"/>
        <v>196.71333333333334</v>
      </c>
      <c r="AQ18" s="10">
        <f t="shared" si="4"/>
        <v>808.28666666666663</v>
      </c>
      <c r="AR18" s="6"/>
      <c r="AS18" s="6"/>
      <c r="AT18" s="3"/>
      <c r="AU18" s="3"/>
      <c r="AV18" s="3"/>
    </row>
    <row r="19" spans="1:49" x14ac:dyDescent="0.2">
      <c r="A19" s="26">
        <f t="shared" si="5"/>
        <v>11</v>
      </c>
      <c r="B19" s="119" t="s">
        <v>44</v>
      </c>
      <c r="C19" s="19"/>
      <c r="D19" s="114" t="s">
        <v>100</v>
      </c>
      <c r="E19" s="114" t="s">
        <v>101</v>
      </c>
      <c r="F19" s="20" t="s">
        <v>105</v>
      </c>
      <c r="G19" s="20" t="s">
        <v>215</v>
      </c>
      <c r="H19" s="93">
        <v>2002</v>
      </c>
      <c r="I19" s="93">
        <v>2001</v>
      </c>
      <c r="J19" s="93">
        <v>2001</v>
      </c>
      <c r="K19" s="94">
        <f>VLOOKUP(H19,Letnice!$D$2:$E$12,2,0)+VLOOKUP(I19,Letnice!$D$2:$E$12,2,0)+VLOOKUP(J19,Letnice!$D$2:$E$12,2,0)</f>
        <v>47</v>
      </c>
      <c r="L19" s="105">
        <f>VLOOKUP(K19,Letnice!$D$16:$E$28,2,0)</f>
        <v>1001</v>
      </c>
      <c r="M19" s="23">
        <v>0.45</v>
      </c>
      <c r="N19" s="75"/>
      <c r="O19" s="22">
        <v>16.100000000000001</v>
      </c>
      <c r="P19" s="11">
        <v>4</v>
      </c>
      <c r="Q19" s="23"/>
      <c r="R19" s="75">
        <v>0</v>
      </c>
      <c r="S19" s="71">
        <v>2</v>
      </c>
      <c r="T19" s="72">
        <v>57</v>
      </c>
      <c r="U19" s="22">
        <v>22.67</v>
      </c>
      <c r="V19" s="11">
        <v>0</v>
      </c>
      <c r="W19" s="71">
        <v>3</v>
      </c>
      <c r="X19" s="72">
        <v>20</v>
      </c>
      <c r="Y19" s="22">
        <v>13.75</v>
      </c>
      <c r="Z19" s="11">
        <v>0</v>
      </c>
      <c r="AA19" s="71">
        <v>6</v>
      </c>
      <c r="AB19" s="72">
        <v>41</v>
      </c>
      <c r="AC19" s="22">
        <v>68.3</v>
      </c>
      <c r="AD19" s="11">
        <v>5</v>
      </c>
      <c r="AE19" s="71">
        <v>2</v>
      </c>
      <c r="AF19" s="72">
        <v>15</v>
      </c>
      <c r="AG19" s="11">
        <v>5</v>
      </c>
      <c r="AH19" s="71">
        <v>5</v>
      </c>
      <c r="AI19" s="72">
        <v>39</v>
      </c>
      <c r="AJ19" s="11">
        <v>6</v>
      </c>
      <c r="AK19" s="23">
        <v>0.48281250000000003</v>
      </c>
      <c r="AL19" s="113"/>
      <c r="AM19" s="23">
        <f t="shared" si="0"/>
        <v>1.4490740740740742E-2</v>
      </c>
      <c r="AN19" s="33">
        <f t="shared" si="1"/>
        <v>1.8321759259259281E-2</v>
      </c>
      <c r="AO19" s="34">
        <f t="shared" si="2"/>
        <v>52.766666666666666</v>
      </c>
      <c r="AP19" s="34">
        <f t="shared" si="3"/>
        <v>193.58666666666664</v>
      </c>
      <c r="AQ19" s="10">
        <f t="shared" si="4"/>
        <v>807.41333333333341</v>
      </c>
      <c r="AR19" s="3"/>
      <c r="AS19" s="6"/>
      <c r="AT19" s="3"/>
      <c r="AU19" s="3"/>
      <c r="AV19" s="3"/>
      <c r="AW19" s="3"/>
    </row>
    <row r="20" spans="1:49" x14ac:dyDescent="0.2">
      <c r="A20" s="26">
        <f t="shared" si="5"/>
        <v>12</v>
      </c>
      <c r="B20" s="119" t="s">
        <v>44</v>
      </c>
      <c r="C20" s="19"/>
      <c r="D20" s="114" t="s">
        <v>76</v>
      </c>
      <c r="E20" s="114" t="s">
        <v>74</v>
      </c>
      <c r="F20" s="20" t="s">
        <v>105</v>
      </c>
      <c r="G20" s="20" t="s">
        <v>179</v>
      </c>
      <c r="H20" s="93">
        <v>2001</v>
      </c>
      <c r="I20" s="93">
        <v>2002</v>
      </c>
      <c r="J20" s="93">
        <v>2002</v>
      </c>
      <c r="K20" s="94">
        <f>VLOOKUP(H20,Letnice!$D$2:$E$12,2,0)+VLOOKUP(I20,Letnice!$D$2:$E$12,2,0)+VLOOKUP(J20,Letnice!$D$2:$E$12,2,0)</f>
        <v>46</v>
      </c>
      <c r="L20" s="105">
        <f>VLOOKUP(K20,Letnice!$D$16:$E$28,2,0)</f>
        <v>1001</v>
      </c>
      <c r="M20" s="23">
        <v>0.40833333333333338</v>
      </c>
      <c r="N20" s="75">
        <v>0</v>
      </c>
      <c r="O20" s="22">
        <v>14</v>
      </c>
      <c r="P20" s="11">
        <v>0</v>
      </c>
      <c r="Q20" s="23"/>
      <c r="R20" s="75">
        <v>0</v>
      </c>
      <c r="S20" s="71">
        <v>3</v>
      </c>
      <c r="T20" s="72">
        <v>13</v>
      </c>
      <c r="U20" s="22">
        <v>14.73</v>
      </c>
      <c r="V20" s="11">
        <v>10</v>
      </c>
      <c r="W20" s="71">
        <v>2</v>
      </c>
      <c r="X20" s="72">
        <v>6</v>
      </c>
      <c r="Y20" s="22">
        <v>16.18</v>
      </c>
      <c r="Z20" s="11">
        <v>10</v>
      </c>
      <c r="AA20" s="71">
        <v>3</v>
      </c>
      <c r="AB20" s="72">
        <v>14</v>
      </c>
      <c r="AC20" s="22">
        <v>37.5</v>
      </c>
      <c r="AD20" s="11">
        <v>10</v>
      </c>
      <c r="AE20" s="71">
        <v>2</v>
      </c>
      <c r="AF20" s="72">
        <v>53</v>
      </c>
      <c r="AG20" s="11">
        <v>5</v>
      </c>
      <c r="AH20" s="71">
        <v>2</v>
      </c>
      <c r="AI20" s="72">
        <v>38</v>
      </c>
      <c r="AJ20" s="11">
        <v>4</v>
      </c>
      <c r="AK20" s="23">
        <v>0.44615740740740745</v>
      </c>
      <c r="AL20" s="113"/>
      <c r="AM20" s="23">
        <f t="shared" si="0"/>
        <v>9.7685185185185184E-3</v>
      </c>
      <c r="AN20" s="33">
        <f t="shared" si="1"/>
        <v>2.8055555555555549E-2</v>
      </c>
      <c r="AO20" s="34">
        <f t="shared" si="2"/>
        <v>80.8</v>
      </c>
      <c r="AP20" s="34">
        <f t="shared" si="3"/>
        <v>202.20999999999998</v>
      </c>
      <c r="AQ20" s="10">
        <f t="shared" si="4"/>
        <v>798.79</v>
      </c>
      <c r="AR20" s="6"/>
      <c r="AS20" s="6"/>
      <c r="AT20" s="3"/>
      <c r="AU20" s="3"/>
      <c r="AV20" s="3"/>
    </row>
    <row r="21" spans="1:49" x14ac:dyDescent="0.2">
      <c r="A21" s="26">
        <f t="shared" si="5"/>
        <v>13</v>
      </c>
      <c r="B21" s="119" t="s">
        <v>44</v>
      </c>
      <c r="C21" s="19"/>
      <c r="D21" s="116" t="s">
        <v>103</v>
      </c>
      <c r="E21" s="116" t="s">
        <v>80</v>
      </c>
      <c r="F21" s="20" t="s">
        <v>105</v>
      </c>
      <c r="G21" s="20" t="s">
        <v>194</v>
      </c>
      <c r="H21" s="93">
        <v>2004</v>
      </c>
      <c r="I21" s="93">
        <v>2004</v>
      </c>
      <c r="J21" s="93">
        <v>2006</v>
      </c>
      <c r="K21" s="94">
        <f>VLOOKUP(H21,Letnice!$D$2:$E$12,2,0)+VLOOKUP(I21,Letnice!$D$2:$E$12,2,0)+VLOOKUP(J21,Letnice!$D$2:$E$12,2,0)</f>
        <v>38</v>
      </c>
      <c r="L21" s="105">
        <f>VLOOKUP(K21,Letnice!$D$16:$E$28,2,0)</f>
        <v>1005</v>
      </c>
      <c r="M21" s="23">
        <v>0.53541666666666665</v>
      </c>
      <c r="N21" s="75"/>
      <c r="O21" s="22">
        <v>17.3</v>
      </c>
      <c r="P21" s="11">
        <v>0</v>
      </c>
      <c r="Q21" s="23"/>
      <c r="R21" s="75">
        <v>0</v>
      </c>
      <c r="S21" s="71">
        <v>5</v>
      </c>
      <c r="T21" s="72">
        <v>53</v>
      </c>
      <c r="U21" s="22">
        <v>23.57</v>
      </c>
      <c r="V21" s="11">
        <v>0</v>
      </c>
      <c r="W21" s="71">
        <v>2</v>
      </c>
      <c r="X21" s="72">
        <v>2</v>
      </c>
      <c r="Y21" s="22">
        <v>18.97</v>
      </c>
      <c r="Z21" s="11">
        <v>0</v>
      </c>
      <c r="AA21" s="71">
        <v>3</v>
      </c>
      <c r="AB21" s="72">
        <v>17</v>
      </c>
      <c r="AC21" s="22">
        <v>63.2</v>
      </c>
      <c r="AD21" s="11">
        <v>5</v>
      </c>
      <c r="AE21" s="71">
        <v>2</v>
      </c>
      <c r="AF21" s="72">
        <v>34</v>
      </c>
      <c r="AG21" s="11">
        <v>5</v>
      </c>
      <c r="AH21" s="71">
        <v>1</v>
      </c>
      <c r="AI21" s="72">
        <v>23</v>
      </c>
      <c r="AJ21" s="11">
        <v>0</v>
      </c>
      <c r="AK21" s="23">
        <v>0.57201388888888893</v>
      </c>
      <c r="AL21" s="113"/>
      <c r="AM21" s="23">
        <f t="shared" si="0"/>
        <v>1.0520833333333333E-2</v>
      </c>
      <c r="AN21" s="33">
        <f t="shared" si="1"/>
        <v>2.6076388888888948E-2</v>
      </c>
      <c r="AO21" s="34">
        <f t="shared" si="2"/>
        <v>75.099999999999994</v>
      </c>
      <c r="AP21" s="34">
        <f t="shared" si="3"/>
        <v>208.14000000000001</v>
      </c>
      <c r="AQ21" s="10">
        <f t="shared" si="4"/>
        <v>796.86</v>
      </c>
      <c r="AS21" s="6"/>
    </row>
    <row r="22" spans="1:49" x14ac:dyDescent="0.2">
      <c r="A22" s="26">
        <f t="shared" si="5"/>
        <v>14</v>
      </c>
      <c r="B22" s="119" t="s">
        <v>44</v>
      </c>
      <c r="C22" s="19"/>
      <c r="D22" s="114" t="s">
        <v>71</v>
      </c>
      <c r="E22" s="114" t="s">
        <v>72</v>
      </c>
      <c r="F22" s="20" t="s">
        <v>105</v>
      </c>
      <c r="G22" s="20" t="s">
        <v>176</v>
      </c>
      <c r="H22" s="93">
        <v>2002</v>
      </c>
      <c r="I22" s="93">
        <v>2002</v>
      </c>
      <c r="J22" s="93">
        <v>2004</v>
      </c>
      <c r="K22" s="94">
        <f>VLOOKUP(H22,Letnice!$D$2:$E$12,2,0)+VLOOKUP(I22,Letnice!$D$2:$E$12,2,0)+VLOOKUP(J22,Letnice!$D$2:$E$12,2,0)</f>
        <v>43</v>
      </c>
      <c r="L22" s="105">
        <f>VLOOKUP(K22,Letnice!$D$16:$E$28,2,0)</f>
        <v>1002</v>
      </c>
      <c r="M22" s="23">
        <v>0.51250000000000007</v>
      </c>
      <c r="N22" s="75"/>
      <c r="O22" s="22">
        <v>17.3</v>
      </c>
      <c r="P22" s="11">
        <v>0</v>
      </c>
      <c r="Q22" s="23"/>
      <c r="R22" s="75">
        <v>0</v>
      </c>
      <c r="S22" s="71">
        <v>3</v>
      </c>
      <c r="T22" s="72">
        <v>43</v>
      </c>
      <c r="U22" s="22">
        <v>12.02</v>
      </c>
      <c r="V22" s="11">
        <v>0</v>
      </c>
      <c r="W22" s="71">
        <v>2</v>
      </c>
      <c r="X22" s="72">
        <v>37</v>
      </c>
      <c r="Y22" s="22">
        <v>17.84</v>
      </c>
      <c r="Z22" s="11">
        <v>10</v>
      </c>
      <c r="AA22" s="71">
        <v>3</v>
      </c>
      <c r="AB22" s="72">
        <v>14</v>
      </c>
      <c r="AC22" s="22">
        <v>73.8</v>
      </c>
      <c r="AD22" s="11">
        <v>5</v>
      </c>
      <c r="AE22" s="71">
        <v>8</v>
      </c>
      <c r="AF22" s="72">
        <v>7</v>
      </c>
      <c r="AG22" s="11">
        <v>0</v>
      </c>
      <c r="AH22" s="71">
        <v>1</v>
      </c>
      <c r="AI22" s="72">
        <v>17</v>
      </c>
      <c r="AJ22" s="11">
        <v>0</v>
      </c>
      <c r="AK22" s="23">
        <v>0.55027777777777775</v>
      </c>
      <c r="AL22" s="113"/>
      <c r="AM22" s="23">
        <f t="shared" si="0"/>
        <v>1.3171296296296294E-2</v>
      </c>
      <c r="AN22" s="33">
        <f t="shared" si="1"/>
        <v>2.4606481481481396E-2</v>
      </c>
      <c r="AO22" s="34">
        <f t="shared" si="2"/>
        <v>70.86666666666666</v>
      </c>
      <c r="AP22" s="34">
        <f t="shared" si="3"/>
        <v>206.82666666666665</v>
      </c>
      <c r="AQ22" s="10">
        <f t="shared" si="4"/>
        <v>795.1733333333334</v>
      </c>
      <c r="AR22" s="6"/>
      <c r="AS22" s="6"/>
      <c r="AT22" s="3"/>
      <c r="AU22" s="3"/>
      <c r="AV22" s="3"/>
    </row>
    <row r="23" spans="1:49" x14ac:dyDescent="0.2">
      <c r="A23" s="26">
        <f t="shared" si="5"/>
        <v>15</v>
      </c>
      <c r="B23" s="119" t="s">
        <v>44</v>
      </c>
      <c r="C23" s="19"/>
      <c r="D23" s="114" t="s">
        <v>84</v>
      </c>
      <c r="E23" s="114" t="s">
        <v>70</v>
      </c>
      <c r="F23" s="20" t="s">
        <v>105</v>
      </c>
      <c r="G23" s="20" t="s">
        <v>185</v>
      </c>
      <c r="H23" s="93">
        <v>2004</v>
      </c>
      <c r="I23" s="93">
        <v>2003</v>
      </c>
      <c r="J23" s="93">
        <v>2002</v>
      </c>
      <c r="K23" s="94">
        <f>VLOOKUP(H23,Letnice!$D$2:$E$12,2,0)+VLOOKUP(I23,Letnice!$D$2:$E$12,2,0)+VLOOKUP(J23,Letnice!$D$2:$E$12,2,0)</f>
        <v>42</v>
      </c>
      <c r="L23" s="105">
        <f>VLOOKUP(K23,Letnice!$D$16:$E$28,2,0)</f>
        <v>1002</v>
      </c>
      <c r="M23" s="23">
        <v>0.4604166666666667</v>
      </c>
      <c r="N23" s="75"/>
      <c r="O23" s="22">
        <v>17.3</v>
      </c>
      <c r="P23" s="11">
        <v>5</v>
      </c>
      <c r="Q23" s="23"/>
      <c r="R23" s="75">
        <v>0</v>
      </c>
      <c r="S23" s="71">
        <v>7</v>
      </c>
      <c r="T23" s="72">
        <v>12</v>
      </c>
      <c r="U23" s="22">
        <v>19.05</v>
      </c>
      <c r="V23" s="11">
        <v>20</v>
      </c>
      <c r="W23" s="71">
        <v>1</v>
      </c>
      <c r="X23" s="72">
        <v>27</v>
      </c>
      <c r="Y23" s="22">
        <v>14.48</v>
      </c>
      <c r="Z23" s="11">
        <v>0</v>
      </c>
      <c r="AA23" s="71">
        <v>3</v>
      </c>
      <c r="AB23" s="72">
        <v>40</v>
      </c>
      <c r="AC23" s="22">
        <v>47.9</v>
      </c>
      <c r="AD23" s="11">
        <v>15</v>
      </c>
      <c r="AE23" s="71">
        <v>5</v>
      </c>
      <c r="AF23" s="72">
        <v>35</v>
      </c>
      <c r="AG23" s="11">
        <v>0</v>
      </c>
      <c r="AH23" s="71">
        <v>3</v>
      </c>
      <c r="AI23" s="72">
        <v>11</v>
      </c>
      <c r="AJ23" s="11">
        <v>0</v>
      </c>
      <c r="AK23" s="23">
        <v>0.4991666666666667</v>
      </c>
      <c r="AL23" s="113"/>
      <c r="AM23" s="23">
        <f t="shared" si="0"/>
        <v>1.4641203703703703E-2</v>
      </c>
      <c r="AN23" s="33">
        <f t="shared" si="1"/>
        <v>2.4108796296296302E-2</v>
      </c>
      <c r="AO23" s="34">
        <f t="shared" si="2"/>
        <v>69.433333333333337</v>
      </c>
      <c r="AP23" s="34">
        <f t="shared" si="3"/>
        <v>208.16333333333333</v>
      </c>
      <c r="AQ23" s="10">
        <f t="shared" si="4"/>
        <v>793.8366666666667</v>
      </c>
      <c r="AR23" s="6"/>
      <c r="AS23" s="6"/>
      <c r="AT23" s="3"/>
      <c r="AU23" s="3"/>
      <c r="AV23" s="3"/>
    </row>
    <row r="24" spans="1:49" x14ac:dyDescent="0.2">
      <c r="A24" s="26">
        <f t="shared" si="5"/>
        <v>16</v>
      </c>
      <c r="B24" s="119" t="s">
        <v>44</v>
      </c>
      <c r="C24" s="17"/>
      <c r="D24" s="114" t="s">
        <v>89</v>
      </c>
      <c r="E24" s="114" t="s">
        <v>87</v>
      </c>
      <c r="F24" s="20" t="s">
        <v>105</v>
      </c>
      <c r="G24" s="20" t="s">
        <v>189</v>
      </c>
      <c r="H24" s="93">
        <v>2004</v>
      </c>
      <c r="I24" s="93">
        <v>2004</v>
      </c>
      <c r="J24" s="93">
        <v>2006</v>
      </c>
      <c r="K24" s="94">
        <f>VLOOKUP(H24,Letnice!$D$2:$E$12,2,0)+VLOOKUP(I24,Letnice!$D$2:$E$12,2,0)+VLOOKUP(J24,Letnice!$D$2:$E$12,2,0)</f>
        <v>38</v>
      </c>
      <c r="L24" s="105">
        <f>VLOOKUP(K24,Letnice!$D$16:$E$28,2,0)</f>
        <v>1005</v>
      </c>
      <c r="M24" s="23">
        <v>0.49374999999999997</v>
      </c>
      <c r="N24" s="75"/>
      <c r="O24" s="22">
        <v>16.2</v>
      </c>
      <c r="P24" s="11">
        <v>2</v>
      </c>
      <c r="Q24" s="23"/>
      <c r="R24" s="75">
        <v>0</v>
      </c>
      <c r="S24" s="71">
        <v>4</v>
      </c>
      <c r="T24" s="72">
        <v>19</v>
      </c>
      <c r="U24" s="22">
        <v>17.88</v>
      </c>
      <c r="V24" s="11">
        <v>20</v>
      </c>
      <c r="W24" s="71">
        <v>4</v>
      </c>
      <c r="X24" s="72">
        <v>16</v>
      </c>
      <c r="Y24" s="22">
        <v>15.76</v>
      </c>
      <c r="Z24" s="11">
        <v>0</v>
      </c>
      <c r="AA24" s="71">
        <v>4</v>
      </c>
      <c r="AB24" s="72">
        <v>36</v>
      </c>
      <c r="AC24" s="22">
        <v>61</v>
      </c>
      <c r="AD24" s="11">
        <v>10</v>
      </c>
      <c r="AE24" s="71">
        <v>2</v>
      </c>
      <c r="AF24" s="72">
        <v>9</v>
      </c>
      <c r="AG24" s="11">
        <v>0</v>
      </c>
      <c r="AH24" s="71">
        <v>3</v>
      </c>
      <c r="AI24" s="72">
        <v>51</v>
      </c>
      <c r="AJ24" s="11">
        <v>4</v>
      </c>
      <c r="AK24" s="23">
        <v>0.53401620370370373</v>
      </c>
      <c r="AL24" s="113"/>
      <c r="AM24" s="23">
        <f t="shared" si="0"/>
        <v>1.3321759259259261E-2</v>
      </c>
      <c r="AN24" s="33">
        <f t="shared" si="1"/>
        <v>2.69444444444445E-2</v>
      </c>
      <c r="AO24" s="34">
        <f t="shared" si="2"/>
        <v>77.599999999999994</v>
      </c>
      <c r="AP24" s="34">
        <f t="shared" si="3"/>
        <v>224.44</v>
      </c>
      <c r="AQ24" s="10">
        <f t="shared" si="4"/>
        <v>780.56</v>
      </c>
      <c r="AR24" s="6"/>
      <c r="AS24" s="6"/>
      <c r="AT24" s="3"/>
      <c r="AU24" s="3"/>
      <c r="AV24" s="3"/>
    </row>
    <row r="25" spans="1:49" s="3" customFormat="1" x14ac:dyDescent="0.2">
      <c r="A25" s="26">
        <f t="shared" si="5"/>
        <v>17</v>
      </c>
      <c r="B25" s="119" t="s">
        <v>44</v>
      </c>
      <c r="C25" s="19"/>
      <c r="D25" s="114" t="s">
        <v>77</v>
      </c>
      <c r="E25" s="114" t="s">
        <v>78</v>
      </c>
      <c r="F25" s="20" t="s">
        <v>105</v>
      </c>
      <c r="G25" s="20" t="s">
        <v>180</v>
      </c>
      <c r="H25" s="93">
        <v>2003</v>
      </c>
      <c r="I25" s="93">
        <v>2006</v>
      </c>
      <c r="J25" s="93">
        <v>2001</v>
      </c>
      <c r="K25" s="94">
        <f>VLOOKUP(H25,Letnice!$D$2:$E$12,2,0)+VLOOKUP(I25,Letnice!$D$2:$E$12,2,0)+VLOOKUP(J25,Letnice!$D$2:$E$12,2,0)</f>
        <v>42</v>
      </c>
      <c r="L25" s="105">
        <f>VLOOKUP(K25,Letnice!$D$16:$E$28,2,0)</f>
        <v>1002</v>
      </c>
      <c r="M25" s="23">
        <v>0.44722222222222219</v>
      </c>
      <c r="N25" s="75"/>
      <c r="O25" s="22">
        <v>25.4</v>
      </c>
      <c r="P25" s="11">
        <v>5</v>
      </c>
      <c r="Q25" s="23"/>
      <c r="R25" s="75">
        <v>0</v>
      </c>
      <c r="S25" s="71">
        <v>9</v>
      </c>
      <c r="T25" s="72">
        <v>19</v>
      </c>
      <c r="U25" s="22">
        <v>19</v>
      </c>
      <c r="V25" s="11">
        <v>0</v>
      </c>
      <c r="W25" s="71">
        <v>2</v>
      </c>
      <c r="X25" s="72">
        <v>57</v>
      </c>
      <c r="Y25" s="22">
        <v>19.690000000000001</v>
      </c>
      <c r="Z25" s="11">
        <v>0</v>
      </c>
      <c r="AA25" s="71">
        <v>5</v>
      </c>
      <c r="AB25" s="72">
        <v>43</v>
      </c>
      <c r="AC25" s="22">
        <v>64.5</v>
      </c>
      <c r="AD25" s="11">
        <v>10</v>
      </c>
      <c r="AE25" s="71">
        <v>5</v>
      </c>
      <c r="AF25" s="72">
        <v>58</v>
      </c>
      <c r="AG25" s="11">
        <v>0</v>
      </c>
      <c r="AH25" s="71">
        <v>5</v>
      </c>
      <c r="AI25" s="72">
        <v>22</v>
      </c>
      <c r="AJ25" s="11">
        <v>0</v>
      </c>
      <c r="AK25" s="23">
        <v>0.49554398148148149</v>
      </c>
      <c r="AL25" s="113"/>
      <c r="AM25" s="23">
        <f t="shared" si="0"/>
        <v>2.0358796296296295E-2</v>
      </c>
      <c r="AN25" s="33">
        <f t="shared" si="1"/>
        <v>2.7962962962963005E-2</v>
      </c>
      <c r="AO25" s="34">
        <f t="shared" si="2"/>
        <v>80.533333333333331</v>
      </c>
      <c r="AP25" s="34">
        <f t="shared" si="3"/>
        <v>224.12333333333333</v>
      </c>
      <c r="AQ25" s="10">
        <f t="shared" si="4"/>
        <v>777.87666666666667</v>
      </c>
      <c r="AR25" s="6"/>
      <c r="AS25" s="6"/>
      <c r="AW25"/>
    </row>
    <row r="26" spans="1:49" s="3" customFormat="1" x14ac:dyDescent="0.2">
      <c r="A26" s="26">
        <f t="shared" si="5"/>
        <v>18</v>
      </c>
      <c r="B26" s="119" t="s">
        <v>44</v>
      </c>
      <c r="C26" s="19"/>
      <c r="D26" s="115" t="s">
        <v>75</v>
      </c>
      <c r="E26" s="115" t="s">
        <v>72</v>
      </c>
      <c r="F26" s="20" t="s">
        <v>105</v>
      </c>
      <c r="G26" s="20" t="s">
        <v>178</v>
      </c>
      <c r="H26" s="93">
        <v>2003</v>
      </c>
      <c r="I26" s="93">
        <v>2005</v>
      </c>
      <c r="J26" s="93">
        <v>2004</v>
      </c>
      <c r="K26" s="94">
        <f>VLOOKUP(H26,Letnice!$D$2:$E$12,2,0)+VLOOKUP(I26,Letnice!$D$2:$E$12,2,0)+VLOOKUP(J26,Letnice!$D$2:$E$12,2,0)</f>
        <v>39</v>
      </c>
      <c r="L26" s="105">
        <f>VLOOKUP(K26,Letnice!$D$16:$E$28,2,0)</f>
        <v>1003</v>
      </c>
      <c r="M26" s="23">
        <v>0.49791666666666662</v>
      </c>
      <c r="N26" s="75"/>
      <c r="O26" s="22">
        <v>13.9</v>
      </c>
      <c r="P26" s="11">
        <v>0</v>
      </c>
      <c r="Q26" s="23"/>
      <c r="R26" s="75">
        <v>0</v>
      </c>
      <c r="S26" s="71">
        <v>7</v>
      </c>
      <c r="T26" s="72">
        <v>57</v>
      </c>
      <c r="U26" s="22">
        <v>18.690000000000001</v>
      </c>
      <c r="V26" s="11">
        <v>10</v>
      </c>
      <c r="W26" s="71">
        <v>2</v>
      </c>
      <c r="X26" s="72">
        <v>1</v>
      </c>
      <c r="Y26" s="22">
        <v>18.75</v>
      </c>
      <c r="Z26" s="11">
        <v>0</v>
      </c>
      <c r="AA26" s="71">
        <v>3</v>
      </c>
      <c r="AB26" s="72">
        <v>32</v>
      </c>
      <c r="AC26" s="22">
        <v>64</v>
      </c>
      <c r="AD26" s="11">
        <v>5</v>
      </c>
      <c r="AE26" s="71">
        <v>9</v>
      </c>
      <c r="AF26" s="72">
        <v>13</v>
      </c>
      <c r="AG26" s="11">
        <v>10</v>
      </c>
      <c r="AH26" s="71">
        <v>2</v>
      </c>
      <c r="AI26" s="72">
        <v>21</v>
      </c>
      <c r="AJ26" s="11">
        <v>0</v>
      </c>
      <c r="AK26" s="23">
        <v>0.54596064814814815</v>
      </c>
      <c r="AL26" s="113"/>
      <c r="AM26" s="23">
        <f t="shared" si="0"/>
        <v>1.7407407407407406E-2</v>
      </c>
      <c r="AN26" s="33">
        <f t="shared" si="1"/>
        <v>3.0636574074074129E-2</v>
      </c>
      <c r="AO26" s="34">
        <f t="shared" si="2"/>
        <v>88.233333333333334</v>
      </c>
      <c r="AP26" s="34">
        <f t="shared" si="3"/>
        <v>228.57333333333332</v>
      </c>
      <c r="AQ26" s="10">
        <f t="shared" si="4"/>
        <v>774.42666666666673</v>
      </c>
      <c r="AR26" s="6"/>
      <c r="AS26" s="6"/>
      <c r="AW26"/>
    </row>
    <row r="27" spans="1:49" s="3" customFormat="1" x14ac:dyDescent="0.2">
      <c r="A27" s="26">
        <f t="shared" si="5"/>
        <v>19</v>
      </c>
      <c r="B27" s="119" t="s">
        <v>44</v>
      </c>
      <c r="C27" s="19"/>
      <c r="D27" s="114" t="s">
        <v>88</v>
      </c>
      <c r="E27" s="114" t="s">
        <v>87</v>
      </c>
      <c r="F27" s="20" t="s">
        <v>105</v>
      </c>
      <c r="G27" s="20" t="s">
        <v>188</v>
      </c>
      <c r="H27" s="93">
        <v>2002</v>
      </c>
      <c r="I27" s="93">
        <v>2004</v>
      </c>
      <c r="J27" s="93">
        <v>2008</v>
      </c>
      <c r="K27" s="94">
        <f>VLOOKUP(H27,Letnice!$D$2:$E$12,2,0)+VLOOKUP(I27,Letnice!$D$2:$E$12,2,0)+VLOOKUP(J27,Letnice!$D$2:$E$12,2,0)</f>
        <v>40</v>
      </c>
      <c r="L27" s="105">
        <f>VLOOKUP(K27,Letnice!$D$16:$E$28,2,0)</f>
        <v>1003</v>
      </c>
      <c r="M27" s="23">
        <v>0.38541666666666669</v>
      </c>
      <c r="N27" s="75"/>
      <c r="O27" s="22">
        <v>15.8</v>
      </c>
      <c r="P27" s="11">
        <v>0</v>
      </c>
      <c r="Q27" s="23"/>
      <c r="R27" s="75">
        <v>0</v>
      </c>
      <c r="S27" s="71">
        <v>2</v>
      </c>
      <c r="T27" s="72">
        <v>41</v>
      </c>
      <c r="U27" s="22">
        <v>19.47</v>
      </c>
      <c r="V27" s="11">
        <v>0</v>
      </c>
      <c r="W27" s="71">
        <v>1</v>
      </c>
      <c r="X27" s="72">
        <v>36</v>
      </c>
      <c r="Y27" s="22">
        <v>18.13</v>
      </c>
      <c r="Z27" s="11">
        <v>0</v>
      </c>
      <c r="AA27" s="71">
        <v>4</v>
      </c>
      <c r="AB27" s="72">
        <v>30</v>
      </c>
      <c r="AC27" s="22">
        <v>43.8</v>
      </c>
      <c r="AD27" s="11">
        <v>10</v>
      </c>
      <c r="AE27" s="71">
        <v>3</v>
      </c>
      <c r="AF27" s="72">
        <v>52</v>
      </c>
      <c r="AG27" s="11">
        <v>5</v>
      </c>
      <c r="AH27" s="71">
        <v>2</v>
      </c>
      <c r="AI27" s="72">
        <v>5</v>
      </c>
      <c r="AJ27" s="11">
        <v>4</v>
      </c>
      <c r="AK27" s="23">
        <v>0.43533564814814812</v>
      </c>
      <c r="AL27" s="113"/>
      <c r="AM27" s="23">
        <f t="shared" si="0"/>
        <v>1.0231481481481482E-2</v>
      </c>
      <c r="AN27" s="33">
        <f t="shared" si="1"/>
        <v>3.9687499999999959E-2</v>
      </c>
      <c r="AO27" s="34">
        <f t="shared" si="2"/>
        <v>114.3</v>
      </c>
      <c r="AP27" s="34">
        <f t="shared" si="3"/>
        <v>230.5</v>
      </c>
      <c r="AQ27" s="10">
        <f t="shared" si="4"/>
        <v>772.5</v>
      </c>
      <c r="AR27" s="6"/>
      <c r="AS27" s="6"/>
      <c r="AW27"/>
    </row>
    <row r="28" spans="1:49" s="3" customFormat="1" x14ac:dyDescent="0.2">
      <c r="A28" s="26">
        <f t="shared" si="5"/>
        <v>20</v>
      </c>
      <c r="B28" s="119" t="s">
        <v>44</v>
      </c>
      <c r="C28" s="19"/>
      <c r="D28" s="114" t="s">
        <v>85</v>
      </c>
      <c r="E28" s="114" t="s">
        <v>70</v>
      </c>
      <c r="F28" s="20" t="s">
        <v>105</v>
      </c>
      <c r="G28" s="20" t="s">
        <v>186</v>
      </c>
      <c r="H28" s="93">
        <v>2003</v>
      </c>
      <c r="I28" s="93">
        <v>2005</v>
      </c>
      <c r="J28" s="93">
        <v>2005</v>
      </c>
      <c r="K28" s="94">
        <f>VLOOKUP(H28,Letnice!$D$2:$E$12,2,0)+VLOOKUP(I28,Letnice!$D$2:$E$12,2,0)+VLOOKUP(J28,Letnice!$D$2:$E$12,2,0)</f>
        <v>38</v>
      </c>
      <c r="L28" s="105">
        <f>VLOOKUP(K28,Letnice!$D$16:$E$28,2,0)</f>
        <v>1005</v>
      </c>
      <c r="M28" s="23">
        <v>0.47916666666666669</v>
      </c>
      <c r="N28" s="75"/>
      <c r="O28" s="22">
        <v>17.7</v>
      </c>
      <c r="P28" s="11">
        <v>0</v>
      </c>
      <c r="Q28" s="23"/>
      <c r="R28" s="75">
        <v>0</v>
      </c>
      <c r="S28" s="71">
        <v>4</v>
      </c>
      <c r="T28" s="72">
        <v>40</v>
      </c>
      <c r="U28" s="22">
        <v>28.33</v>
      </c>
      <c r="V28" s="11">
        <v>15</v>
      </c>
      <c r="W28" s="71">
        <v>3</v>
      </c>
      <c r="X28" s="72">
        <v>11</v>
      </c>
      <c r="Y28" s="22">
        <v>14.85</v>
      </c>
      <c r="Z28" s="11">
        <v>0</v>
      </c>
      <c r="AA28" s="71">
        <v>6</v>
      </c>
      <c r="AB28" s="72">
        <v>0</v>
      </c>
      <c r="AC28" s="22">
        <v>56.3</v>
      </c>
      <c r="AD28" s="11">
        <v>10</v>
      </c>
      <c r="AE28" s="71">
        <v>5</v>
      </c>
      <c r="AF28" s="72">
        <v>7</v>
      </c>
      <c r="AG28" s="11">
        <v>5</v>
      </c>
      <c r="AH28" s="71">
        <v>1</v>
      </c>
      <c r="AI28" s="72">
        <v>59</v>
      </c>
      <c r="AJ28" s="11">
        <v>0</v>
      </c>
      <c r="AK28" s="23">
        <v>0.52804398148148146</v>
      </c>
      <c r="AL28" s="113"/>
      <c r="AM28" s="23">
        <f t="shared" si="0"/>
        <v>1.4548611111111111E-2</v>
      </c>
      <c r="AN28" s="33">
        <f t="shared" si="1"/>
        <v>3.4328703703703667E-2</v>
      </c>
      <c r="AO28" s="34">
        <f t="shared" si="2"/>
        <v>98.86666666666666</v>
      </c>
      <c r="AP28" s="34">
        <f t="shared" si="3"/>
        <v>246.04666666666668</v>
      </c>
      <c r="AQ28" s="10">
        <f t="shared" si="4"/>
        <v>758.95333333333338</v>
      </c>
      <c r="AR28" s="6"/>
      <c r="AS28" s="6"/>
      <c r="AW28"/>
    </row>
    <row r="29" spans="1:49" s="3" customFormat="1" x14ac:dyDescent="0.2">
      <c r="A29" s="26">
        <f t="shared" si="5"/>
        <v>21</v>
      </c>
      <c r="B29" s="119" t="s">
        <v>44</v>
      </c>
      <c r="C29" s="19"/>
      <c r="D29" s="114" t="s">
        <v>69</v>
      </c>
      <c r="E29" s="114" t="s">
        <v>70</v>
      </c>
      <c r="F29" s="20" t="s">
        <v>105</v>
      </c>
      <c r="G29" s="20" t="s">
        <v>175</v>
      </c>
      <c r="H29" s="93">
        <v>2003</v>
      </c>
      <c r="I29" s="93">
        <v>2004</v>
      </c>
      <c r="J29" s="93">
        <v>2005</v>
      </c>
      <c r="K29" s="94">
        <f>VLOOKUP(H29,Letnice!$D$2:$E$12,2,0)+VLOOKUP(I29,Letnice!$D$2:$E$12,2,0)+VLOOKUP(J29,Letnice!$D$2:$E$12,2,0)</f>
        <v>39</v>
      </c>
      <c r="L29" s="105">
        <f>VLOOKUP(K29,Letnice!$D$16:$E$28,2,0)</f>
        <v>1003</v>
      </c>
      <c r="M29" s="23">
        <v>0.46666666666666662</v>
      </c>
      <c r="N29" s="75"/>
      <c r="O29" s="22">
        <v>19.3</v>
      </c>
      <c r="P29" s="11">
        <v>0</v>
      </c>
      <c r="Q29" s="23"/>
      <c r="R29" s="75">
        <v>0</v>
      </c>
      <c r="S29" s="71">
        <v>2</v>
      </c>
      <c r="T29" s="72">
        <v>44</v>
      </c>
      <c r="U29" s="22">
        <v>16.559999999999999</v>
      </c>
      <c r="V29" s="11">
        <v>10</v>
      </c>
      <c r="W29" s="71">
        <v>2</v>
      </c>
      <c r="X29" s="72">
        <v>7</v>
      </c>
      <c r="Y29" s="22">
        <v>15.84</v>
      </c>
      <c r="Z29" s="11">
        <v>5</v>
      </c>
      <c r="AA29" s="71">
        <v>2</v>
      </c>
      <c r="AB29" s="72">
        <v>49</v>
      </c>
      <c r="AC29" s="22">
        <v>49.6</v>
      </c>
      <c r="AD29" s="11">
        <v>5</v>
      </c>
      <c r="AE29" s="71">
        <v>2</v>
      </c>
      <c r="AF29" s="72">
        <v>7</v>
      </c>
      <c r="AG29" s="11">
        <v>5</v>
      </c>
      <c r="AH29" s="71">
        <v>1</v>
      </c>
      <c r="AI29" s="72">
        <v>21</v>
      </c>
      <c r="AJ29" s="11">
        <v>0</v>
      </c>
      <c r="AK29" s="23">
        <v>0.51613425925925926</v>
      </c>
      <c r="AL29" s="113"/>
      <c r="AM29" s="23">
        <f t="shared" si="0"/>
        <v>7.7314814814814815E-3</v>
      </c>
      <c r="AN29" s="33">
        <f t="shared" si="1"/>
        <v>4.1736111111111168E-2</v>
      </c>
      <c r="AO29" s="34">
        <f t="shared" si="2"/>
        <v>120.2</v>
      </c>
      <c r="AP29" s="34">
        <f t="shared" si="3"/>
        <v>246.5</v>
      </c>
      <c r="AQ29" s="10">
        <f t="shared" si="4"/>
        <v>756.5</v>
      </c>
      <c r="AR29" s="6"/>
      <c r="AS29" s="6"/>
      <c r="AW29"/>
    </row>
    <row r="30" spans="1:49" s="3" customFormat="1" x14ac:dyDescent="0.2">
      <c r="A30" s="26">
        <f t="shared" si="5"/>
        <v>22</v>
      </c>
      <c r="B30" s="119" t="s">
        <v>44</v>
      </c>
      <c r="C30" s="17"/>
      <c r="D30" s="114" t="s">
        <v>216</v>
      </c>
      <c r="E30" s="114" t="s">
        <v>92</v>
      </c>
      <c r="F30" s="20" t="s">
        <v>105</v>
      </c>
      <c r="G30" s="20" t="s">
        <v>217</v>
      </c>
      <c r="H30" s="93">
        <v>2002</v>
      </c>
      <c r="I30" s="93">
        <v>2004</v>
      </c>
      <c r="J30" s="93">
        <v>2008</v>
      </c>
      <c r="K30" s="94">
        <f>VLOOKUP(H30,Letnice!$D$2:$E$12,2,0)+VLOOKUP(I30,Letnice!$D$2:$E$12,2,0)+VLOOKUP(J30,Letnice!$D$2:$E$12,2,0)</f>
        <v>40</v>
      </c>
      <c r="L30" s="105">
        <f>VLOOKUP(K30,Letnice!$D$16:$E$28,2,0)</f>
        <v>1003</v>
      </c>
      <c r="M30" s="23">
        <v>0.5229166666666667</v>
      </c>
      <c r="N30" s="75"/>
      <c r="O30" s="22">
        <v>15</v>
      </c>
      <c r="P30" s="11">
        <v>0</v>
      </c>
      <c r="Q30" s="23"/>
      <c r="R30" s="75">
        <v>0</v>
      </c>
      <c r="S30" s="71">
        <v>3</v>
      </c>
      <c r="T30" s="72">
        <v>21</v>
      </c>
      <c r="U30" s="22">
        <v>23.37</v>
      </c>
      <c r="V30" s="11">
        <v>10</v>
      </c>
      <c r="W30" s="71">
        <v>3</v>
      </c>
      <c r="X30" s="72">
        <v>26</v>
      </c>
      <c r="Y30" s="22">
        <v>17.68</v>
      </c>
      <c r="Z30" s="11">
        <v>0</v>
      </c>
      <c r="AA30" s="71">
        <v>6</v>
      </c>
      <c r="AB30" s="72">
        <v>6</v>
      </c>
      <c r="AC30" s="22">
        <v>73.599999999999994</v>
      </c>
      <c r="AD30" s="11">
        <v>10</v>
      </c>
      <c r="AE30" s="71">
        <v>4</v>
      </c>
      <c r="AF30" s="72">
        <v>52</v>
      </c>
      <c r="AG30" s="11">
        <v>0</v>
      </c>
      <c r="AH30" s="71">
        <v>2</v>
      </c>
      <c r="AI30" s="72">
        <v>50</v>
      </c>
      <c r="AJ30" s="11">
        <v>4</v>
      </c>
      <c r="AK30" s="23">
        <v>0.57422453703703702</v>
      </c>
      <c r="AL30" s="113"/>
      <c r="AM30" s="23">
        <f t="shared" si="0"/>
        <v>1.4293981481481482E-2</v>
      </c>
      <c r="AN30" s="33">
        <f t="shared" si="1"/>
        <v>3.7013888888888839E-2</v>
      </c>
      <c r="AO30" s="34">
        <f t="shared" si="2"/>
        <v>106.6</v>
      </c>
      <c r="AP30" s="34">
        <f t="shared" si="3"/>
        <v>260.25</v>
      </c>
      <c r="AQ30" s="10">
        <f t="shared" si="4"/>
        <v>742.75</v>
      </c>
      <c r="AR30" s="6"/>
      <c r="AS30" s="6"/>
      <c r="AW30"/>
    </row>
    <row r="31" spans="1:49" s="3" customFormat="1" x14ac:dyDescent="0.2">
      <c r="A31" s="26">
        <f t="shared" si="5"/>
        <v>23</v>
      </c>
      <c r="B31" s="119" t="s">
        <v>44</v>
      </c>
      <c r="C31" s="19"/>
      <c r="D31" s="114" t="s">
        <v>83</v>
      </c>
      <c r="E31" s="114" t="s">
        <v>83</v>
      </c>
      <c r="F31" s="20" t="s">
        <v>105</v>
      </c>
      <c r="G31" s="20" t="s">
        <v>184</v>
      </c>
      <c r="H31" s="93">
        <v>2005</v>
      </c>
      <c r="I31" s="93">
        <v>2004</v>
      </c>
      <c r="J31" s="93">
        <v>2004</v>
      </c>
      <c r="K31" s="94">
        <f>VLOOKUP(H31,Letnice!$D$2:$E$12,2,0)+VLOOKUP(I31,Letnice!$D$2:$E$12,2,0)+VLOOKUP(J31,Letnice!$D$2:$E$12,2,0)</f>
        <v>38</v>
      </c>
      <c r="L31" s="105">
        <f>VLOOKUP(K31,Letnice!$D$16:$E$28,2,0)</f>
        <v>1005</v>
      </c>
      <c r="M31" s="23">
        <v>0.39374999999999999</v>
      </c>
      <c r="N31" s="75"/>
      <c r="O31" s="22">
        <v>21.7</v>
      </c>
      <c r="P31" s="11">
        <v>0</v>
      </c>
      <c r="Q31" s="23"/>
      <c r="R31" s="75">
        <v>0</v>
      </c>
      <c r="S31" s="71">
        <v>3</v>
      </c>
      <c r="T31" s="72">
        <v>1</v>
      </c>
      <c r="U31" s="22">
        <v>22.12</v>
      </c>
      <c r="V31" s="11">
        <v>0</v>
      </c>
      <c r="W31" s="71">
        <v>2</v>
      </c>
      <c r="X31" s="72">
        <v>31</v>
      </c>
      <c r="Y31" s="22">
        <v>19.46</v>
      </c>
      <c r="Z31" s="11">
        <v>0</v>
      </c>
      <c r="AA31" s="71">
        <v>4</v>
      </c>
      <c r="AB31" s="72">
        <v>1</v>
      </c>
      <c r="AC31" s="22">
        <v>85.8</v>
      </c>
      <c r="AD31" s="11">
        <v>10</v>
      </c>
      <c r="AE31" s="71">
        <v>3</v>
      </c>
      <c r="AF31" s="72">
        <v>19</v>
      </c>
      <c r="AG31" s="11">
        <v>5</v>
      </c>
      <c r="AH31" s="71">
        <v>3</v>
      </c>
      <c r="AI31" s="72">
        <v>0</v>
      </c>
      <c r="AJ31" s="11">
        <v>4</v>
      </c>
      <c r="AK31" s="23">
        <v>0.43770833333333337</v>
      </c>
      <c r="AL31" s="113"/>
      <c r="AM31" s="23">
        <f t="shared" si="0"/>
        <v>1.1018518518518518E-2</v>
      </c>
      <c r="AN31" s="33">
        <f t="shared" si="1"/>
        <v>3.2939814814814859E-2</v>
      </c>
      <c r="AO31" s="34">
        <f t="shared" si="2"/>
        <v>94.86666666666666</v>
      </c>
      <c r="AP31" s="34">
        <f t="shared" si="3"/>
        <v>262.94666666666666</v>
      </c>
      <c r="AQ31" s="10">
        <f t="shared" si="4"/>
        <v>742.05333333333328</v>
      </c>
      <c r="AR31" s="6"/>
      <c r="AS31" s="6"/>
      <c r="AW31"/>
    </row>
    <row r="32" spans="1:49" x14ac:dyDescent="0.2">
      <c r="A32" s="26">
        <f t="shared" si="5"/>
        <v>24</v>
      </c>
      <c r="B32" s="119" t="s">
        <v>44</v>
      </c>
      <c r="C32" s="19"/>
      <c r="D32" s="114" t="s">
        <v>102</v>
      </c>
      <c r="E32" s="114" t="s">
        <v>101</v>
      </c>
      <c r="F32" s="20" t="s">
        <v>105</v>
      </c>
      <c r="G32" s="20" t="s">
        <v>214</v>
      </c>
      <c r="H32" s="93">
        <v>2004</v>
      </c>
      <c r="I32" s="93">
        <v>2005</v>
      </c>
      <c r="J32" s="93">
        <v>2005</v>
      </c>
      <c r="K32" s="94">
        <f>VLOOKUP(H32,Letnice!$D$2:$E$12,2,0)+VLOOKUP(I32,Letnice!$D$2:$E$12,2,0)+VLOOKUP(J32,Letnice!$D$2:$E$12,2,0)</f>
        <v>37</v>
      </c>
      <c r="L32" s="105">
        <f>VLOOKUP(K32,Letnice!$D$16:$E$28,2,0)</f>
        <v>1005</v>
      </c>
      <c r="M32" s="23">
        <v>0.48749999999999999</v>
      </c>
      <c r="N32" s="75"/>
      <c r="O32" s="22">
        <v>20.3</v>
      </c>
      <c r="P32" s="11">
        <v>2</v>
      </c>
      <c r="Q32" s="23"/>
      <c r="R32" s="75">
        <v>0</v>
      </c>
      <c r="S32" s="71">
        <v>4</v>
      </c>
      <c r="T32" s="72">
        <v>21</v>
      </c>
      <c r="U32" s="22">
        <v>60</v>
      </c>
      <c r="V32" s="11">
        <v>10</v>
      </c>
      <c r="W32" s="71">
        <v>2</v>
      </c>
      <c r="X32" s="72">
        <v>40</v>
      </c>
      <c r="Y32" s="22">
        <v>23.03</v>
      </c>
      <c r="Z32" s="11">
        <v>0</v>
      </c>
      <c r="AA32" s="71">
        <v>5</v>
      </c>
      <c r="AB32" s="72">
        <v>23</v>
      </c>
      <c r="AC32" s="22">
        <v>90</v>
      </c>
      <c r="AD32" s="11">
        <v>30</v>
      </c>
      <c r="AE32" s="71">
        <v>25</v>
      </c>
      <c r="AF32" s="72">
        <v>25</v>
      </c>
      <c r="AG32" s="11">
        <v>0</v>
      </c>
      <c r="AH32" s="71">
        <v>2</v>
      </c>
      <c r="AI32" s="72">
        <v>5</v>
      </c>
      <c r="AJ32" s="11">
        <v>4</v>
      </c>
      <c r="AK32" s="23">
        <v>0.55965277777777778</v>
      </c>
      <c r="AL32" s="113"/>
      <c r="AM32" s="23">
        <f t="shared" si="0"/>
        <v>2.7708333333333331E-2</v>
      </c>
      <c r="AN32" s="33">
        <f t="shared" si="1"/>
        <v>4.4444444444444453E-2</v>
      </c>
      <c r="AO32" s="34">
        <f t="shared" si="2"/>
        <v>128</v>
      </c>
      <c r="AP32" s="34">
        <f t="shared" si="3"/>
        <v>367.33</v>
      </c>
      <c r="AQ32" s="10">
        <f t="shared" si="4"/>
        <v>637.67000000000007</v>
      </c>
      <c r="AR32" s="3"/>
      <c r="AS32" s="6"/>
      <c r="AT32" s="3"/>
      <c r="AU32" s="3"/>
      <c r="AV32" s="3"/>
      <c r="AW32" s="3"/>
    </row>
    <row r="33" spans="1:49" x14ac:dyDescent="0.2">
      <c r="A33" s="26" t="s">
        <v>223</v>
      </c>
      <c r="B33" s="119" t="s">
        <v>44</v>
      </c>
      <c r="C33" s="19"/>
      <c r="D33" s="18" t="s">
        <v>219</v>
      </c>
      <c r="E33" s="114" t="s">
        <v>70</v>
      </c>
      <c r="F33" s="20" t="s">
        <v>105</v>
      </c>
      <c r="G33" s="20" t="s">
        <v>220</v>
      </c>
      <c r="H33" s="93">
        <v>2002</v>
      </c>
      <c r="I33" s="93">
        <v>2004</v>
      </c>
      <c r="J33" s="93">
        <v>2004</v>
      </c>
      <c r="K33" s="94">
        <f>VLOOKUP(H33,Letnice!$D$2:$E$12,2,0)+VLOOKUP(I33,Letnice!$D$2:$E$12,2,0)+VLOOKUP(J33,Letnice!$D$2:$E$12,2,0)</f>
        <v>41</v>
      </c>
      <c r="L33" s="105">
        <f>VLOOKUP(K33,Letnice!$D$16:$E$28,2,0)</f>
        <v>1003</v>
      </c>
      <c r="M33" s="23">
        <v>0.54375000000000007</v>
      </c>
      <c r="N33" s="75"/>
      <c r="O33" s="22">
        <v>23.4</v>
      </c>
      <c r="P33" s="11">
        <v>5</v>
      </c>
      <c r="Q33" s="23"/>
      <c r="R33" s="75">
        <v>0</v>
      </c>
      <c r="S33" s="71">
        <v>3</v>
      </c>
      <c r="T33" s="72">
        <v>25</v>
      </c>
      <c r="U33" s="22">
        <v>21.56</v>
      </c>
      <c r="V33" s="11">
        <v>20</v>
      </c>
      <c r="W33" s="71">
        <v>2</v>
      </c>
      <c r="X33" s="72">
        <v>48</v>
      </c>
      <c r="Y33" s="22">
        <v>15.55</v>
      </c>
      <c r="Z33" s="11">
        <v>0</v>
      </c>
      <c r="AA33" s="71">
        <v>6</v>
      </c>
      <c r="AB33" s="72">
        <v>34</v>
      </c>
      <c r="AC33" s="22">
        <v>74.3</v>
      </c>
      <c r="AD33" s="11">
        <v>0</v>
      </c>
      <c r="AE33" s="71">
        <v>4</v>
      </c>
      <c r="AF33" s="72">
        <v>2</v>
      </c>
      <c r="AG33" s="11">
        <v>5</v>
      </c>
      <c r="AH33" s="71">
        <v>2</v>
      </c>
      <c r="AI33" s="72">
        <v>50</v>
      </c>
      <c r="AJ33" s="11">
        <v>0</v>
      </c>
      <c r="AK33" s="23">
        <v>0.58812500000000001</v>
      </c>
      <c r="AL33" s="113">
        <v>200</v>
      </c>
      <c r="AM33" s="23">
        <f t="shared" si="0"/>
        <v>1.3645833333333331E-2</v>
      </c>
      <c r="AN33" s="33">
        <f t="shared" si="1"/>
        <v>3.0729166666666613E-2</v>
      </c>
      <c r="AO33" s="34">
        <f t="shared" si="2"/>
        <v>88.5</v>
      </c>
      <c r="AP33" s="34">
        <f t="shared" si="3"/>
        <v>453.31</v>
      </c>
      <c r="AQ33" s="10">
        <f t="shared" si="4"/>
        <v>549.69000000000005</v>
      </c>
      <c r="AS33" s="6"/>
    </row>
    <row r="34" spans="1:49" x14ac:dyDescent="0.2">
      <c r="H34" s="96"/>
      <c r="I34" s="96"/>
      <c r="J34" s="96"/>
      <c r="K34" s="96"/>
      <c r="L34" s="35"/>
      <c r="M34"/>
      <c r="N34" s="65"/>
      <c r="O34" s="35"/>
      <c r="P34" s="35"/>
      <c r="Q34" s="35"/>
      <c r="R34" s="65"/>
      <c r="S34" s="65"/>
      <c r="T34" s="65"/>
      <c r="W34" s="65"/>
      <c r="X34" s="65"/>
      <c r="Y34"/>
      <c r="AA34" s="65"/>
      <c r="AB34" s="65"/>
      <c r="AE34" s="65"/>
      <c r="AF34" s="65"/>
      <c r="AH34" s="65"/>
      <c r="AI34" s="65"/>
      <c r="AK34"/>
      <c r="AL34" s="61"/>
      <c r="AM34"/>
      <c r="AN34"/>
      <c r="AO34"/>
    </row>
    <row r="35" spans="1:49" x14ac:dyDescent="0.2">
      <c r="A35" s="35" t="str">
        <f>Osnovni_podatki!A10</f>
        <v>Predsednik tekmovalnega odbora:</v>
      </c>
      <c r="B35" s="35"/>
      <c r="C35" s="35"/>
      <c r="D35" s="35"/>
      <c r="E35" s="35"/>
      <c r="F35" s="35"/>
      <c r="G35" s="35"/>
      <c r="H35" s="96"/>
      <c r="I35" s="96"/>
      <c r="J35" s="96"/>
      <c r="K35" s="96"/>
      <c r="L35" s="35"/>
      <c r="M35" s="61"/>
      <c r="O35" s="35"/>
      <c r="P35" s="35"/>
      <c r="Q35" s="65" t="str">
        <f>Osnovni_podatki!A11</f>
        <v>Predsednik B komisije:</v>
      </c>
      <c r="R35" s="65"/>
      <c r="S35" s="65"/>
      <c r="T35" s="65"/>
      <c r="U35" s="35"/>
      <c r="V35" s="35"/>
      <c r="W35" s="65"/>
      <c r="X35" s="65"/>
      <c r="Y35" s="35"/>
      <c r="Z35" s="65"/>
      <c r="AA35" s="65"/>
      <c r="AB35" s="35"/>
      <c r="AC35" s="61"/>
      <c r="AD35" s="61"/>
      <c r="AE35" s="35"/>
      <c r="AF35" s="35"/>
      <c r="AG35" s="35"/>
      <c r="AH35" s="112"/>
      <c r="AI35" s="103"/>
      <c r="AJ35" s="54"/>
      <c r="AK35" s="109"/>
      <c r="AL35" s="61"/>
      <c r="AM35" s="65"/>
      <c r="AN35" s="35"/>
      <c r="AO35" s="35"/>
      <c r="AP35" s="35"/>
      <c r="AQ35" s="112" t="str">
        <f>Osnovni_podatki!A12</f>
        <v>Vodja tekmovanja:</v>
      </c>
      <c r="AR35" s="35"/>
      <c r="AS35" s="35"/>
      <c r="AT35" s="35"/>
      <c r="AU35" s="35"/>
      <c r="AV35" s="35"/>
      <c r="AW35" s="35"/>
    </row>
    <row r="36" spans="1:49" x14ac:dyDescent="0.2">
      <c r="A36" s="35" t="str">
        <f>Osnovni_podatki!B10</f>
        <v>Jože FERČAK</v>
      </c>
      <c r="B36" s="35"/>
      <c r="C36" s="35"/>
      <c r="D36" s="35"/>
      <c r="E36" s="35"/>
      <c r="F36" s="35"/>
      <c r="G36" s="35"/>
      <c r="H36" s="96"/>
      <c r="I36" s="96"/>
      <c r="J36" s="96"/>
      <c r="K36" s="96"/>
      <c r="L36" s="35"/>
      <c r="M36" s="61"/>
      <c r="O36" s="35"/>
      <c r="P36" s="35"/>
      <c r="Q36" s="65" t="str">
        <f>Osnovni_podatki!B11</f>
        <v>Ivan KASNIK</v>
      </c>
      <c r="R36" s="65"/>
      <c r="S36" s="65"/>
      <c r="T36" s="65"/>
      <c r="U36" s="35"/>
      <c r="V36" s="35"/>
      <c r="W36" s="65"/>
      <c r="X36" s="65"/>
      <c r="Y36" s="35"/>
      <c r="Z36" s="65"/>
      <c r="AA36" s="65"/>
      <c r="AB36" s="35"/>
      <c r="AC36" s="61"/>
      <c r="AD36" s="61"/>
      <c r="AE36" s="35"/>
      <c r="AF36" s="35"/>
      <c r="AG36" s="35"/>
      <c r="AH36" s="112"/>
      <c r="AI36" s="103"/>
      <c r="AJ36" s="54"/>
      <c r="AK36" s="109"/>
      <c r="AL36" s="61"/>
      <c r="AM36" s="65"/>
      <c r="AN36" s="35"/>
      <c r="AO36" s="35"/>
      <c r="AP36" s="35"/>
      <c r="AQ36" s="112" t="str">
        <f>Osnovni_podatki!B12</f>
        <v>Bojan LONČAR</v>
      </c>
      <c r="AR36" s="35"/>
      <c r="AS36" s="35"/>
      <c r="AT36" s="35"/>
      <c r="AU36" s="35"/>
      <c r="AV36" s="35"/>
      <c r="AW36" s="35"/>
    </row>
    <row r="37" spans="1:49" x14ac:dyDescent="0.2">
      <c r="H37" s="96"/>
      <c r="I37" s="96"/>
      <c r="J37" s="96"/>
      <c r="K37" s="96"/>
      <c r="L37" s="35"/>
      <c r="M37"/>
      <c r="N37" s="65"/>
      <c r="O37" s="35"/>
      <c r="P37" s="35"/>
      <c r="Q37" s="35"/>
      <c r="R37" s="65"/>
      <c r="S37" s="65"/>
      <c r="T37" s="65"/>
      <c r="W37" s="65"/>
      <c r="X37" s="65"/>
      <c r="Y37"/>
      <c r="AA37" s="65"/>
      <c r="AB37" s="65"/>
      <c r="AE37" s="65"/>
      <c r="AF37" s="65"/>
      <c r="AH37" s="65"/>
      <c r="AI37" s="65"/>
      <c r="AK37"/>
      <c r="AL37" s="61"/>
      <c r="AM37"/>
      <c r="AN37"/>
      <c r="AO37"/>
    </row>
    <row r="38" spans="1:49" x14ac:dyDescent="0.2">
      <c r="L38" s="35"/>
      <c r="M38"/>
      <c r="N38" s="65"/>
      <c r="O38" s="35"/>
      <c r="P38" s="35"/>
      <c r="Q38" s="35"/>
      <c r="R38" s="65"/>
      <c r="S38" s="65"/>
      <c r="T38" s="65"/>
      <c r="W38" s="65"/>
      <c r="X38" s="65"/>
      <c r="Y38"/>
      <c r="AA38" s="65"/>
      <c r="AB38" s="65"/>
      <c r="AE38" s="65"/>
      <c r="AF38" s="65"/>
      <c r="AH38" s="65"/>
      <c r="AI38" s="65"/>
      <c r="AK38"/>
      <c r="AL38" s="61"/>
      <c r="AM38"/>
      <c r="AN38"/>
      <c r="AO38"/>
    </row>
    <row r="39" spans="1:49" x14ac:dyDescent="0.2">
      <c r="L39" s="35"/>
      <c r="M39"/>
      <c r="N39" s="65"/>
      <c r="O39" s="35"/>
      <c r="P39" s="35"/>
      <c r="Q39" s="35"/>
      <c r="R39" s="65"/>
      <c r="S39" s="65"/>
      <c r="T39" s="65"/>
      <c r="W39" s="65"/>
      <c r="X39" s="65"/>
      <c r="Y39"/>
      <c r="AA39" s="65"/>
      <c r="AB39" s="65"/>
      <c r="AE39" s="65"/>
      <c r="AF39" s="65"/>
      <c r="AH39" s="65"/>
      <c r="AI39" s="65"/>
      <c r="AK39"/>
      <c r="AL39" s="61"/>
      <c r="AM39"/>
      <c r="AN39"/>
      <c r="AO39"/>
    </row>
    <row r="40" spans="1:49" x14ac:dyDescent="0.2">
      <c r="L40" s="35"/>
      <c r="M40"/>
      <c r="N40" s="65"/>
      <c r="O40" s="35"/>
      <c r="P40" s="35"/>
      <c r="Q40" s="35"/>
      <c r="R40" s="65"/>
      <c r="S40" s="65"/>
      <c r="T40" s="65"/>
      <c r="W40" s="65"/>
      <c r="X40" s="65"/>
      <c r="Y40"/>
      <c r="AA40" s="65"/>
      <c r="AB40" s="65"/>
      <c r="AE40" s="65"/>
      <c r="AF40" s="65"/>
      <c r="AH40" s="65"/>
      <c r="AI40" s="65"/>
      <c r="AK40"/>
      <c r="AL40" s="61"/>
      <c r="AM40"/>
      <c r="AN40"/>
      <c r="AO40"/>
    </row>
    <row r="41" spans="1:49" x14ac:dyDescent="0.2">
      <c r="L41" s="35"/>
      <c r="N41" s="65"/>
      <c r="O41" s="35"/>
      <c r="P41" s="35"/>
      <c r="Q41" s="35"/>
      <c r="R41" s="65"/>
      <c r="S41" s="65"/>
      <c r="T41" s="65"/>
      <c r="W41" s="65"/>
      <c r="X41" s="65"/>
      <c r="AA41" s="65"/>
      <c r="AB41" s="65"/>
      <c r="AE41" s="65"/>
      <c r="AF41" s="65"/>
      <c r="AH41" s="65"/>
      <c r="AI41" s="65"/>
      <c r="AL41" s="61"/>
    </row>
    <row r="42" spans="1:49" x14ac:dyDescent="0.2">
      <c r="L42" s="35"/>
      <c r="N42" s="65"/>
      <c r="O42" s="35"/>
      <c r="P42" s="35"/>
      <c r="Q42" s="35"/>
      <c r="R42" s="65"/>
      <c r="S42" s="65"/>
      <c r="T42" s="65"/>
      <c r="W42" s="65"/>
      <c r="X42" s="65"/>
      <c r="AA42" s="65"/>
      <c r="AB42" s="65"/>
      <c r="AE42" s="65"/>
      <c r="AF42" s="65"/>
      <c r="AH42" s="65"/>
      <c r="AI42" s="65"/>
      <c r="AL42" s="61"/>
    </row>
    <row r="43" spans="1:49" x14ac:dyDescent="0.2">
      <c r="L43" s="35"/>
      <c r="N43" s="65"/>
      <c r="O43" s="35"/>
      <c r="P43" s="35"/>
      <c r="Q43" s="35"/>
      <c r="R43" s="65"/>
      <c r="S43" s="65"/>
      <c r="T43" s="65"/>
      <c r="W43" s="65"/>
      <c r="X43" s="65"/>
      <c r="AA43" s="65"/>
      <c r="AB43" s="65"/>
      <c r="AE43" s="65"/>
      <c r="AF43" s="65"/>
      <c r="AH43" s="65"/>
      <c r="AI43" s="65"/>
      <c r="AL43" s="61"/>
    </row>
    <row r="44" spans="1:49" x14ac:dyDescent="0.2">
      <c r="L44" s="35"/>
      <c r="N44" s="65"/>
      <c r="O44" s="35"/>
      <c r="P44" s="35"/>
      <c r="Q44" s="35"/>
      <c r="R44" s="65"/>
      <c r="S44" s="65"/>
      <c r="T44" s="65"/>
      <c r="W44" s="65"/>
      <c r="X44" s="65"/>
      <c r="AA44" s="65"/>
      <c r="AB44" s="65"/>
      <c r="AE44" s="65"/>
      <c r="AF44" s="65"/>
      <c r="AH44" s="65"/>
      <c r="AI44" s="65"/>
      <c r="AL44" s="61"/>
    </row>
    <row r="45" spans="1:49" x14ac:dyDescent="0.2">
      <c r="L45" s="35"/>
      <c r="N45" s="65"/>
      <c r="O45" s="35"/>
      <c r="P45" s="35"/>
      <c r="Q45" s="35"/>
      <c r="R45" s="65"/>
      <c r="S45" s="65"/>
      <c r="T45" s="65"/>
      <c r="W45" s="65"/>
      <c r="X45" s="65"/>
      <c r="AA45" s="65"/>
      <c r="AB45" s="65"/>
      <c r="AE45" s="65"/>
      <c r="AF45" s="65"/>
      <c r="AH45" s="65"/>
      <c r="AI45" s="65"/>
      <c r="AL45" s="61"/>
    </row>
    <row r="46" spans="1:49" x14ac:dyDescent="0.2">
      <c r="L46" s="35"/>
      <c r="N46" s="65"/>
      <c r="O46" s="35"/>
      <c r="P46" s="35"/>
      <c r="Q46" s="35"/>
      <c r="R46" s="65"/>
      <c r="S46" s="65"/>
      <c r="T46" s="65"/>
      <c r="W46" s="65"/>
      <c r="X46" s="65"/>
      <c r="AA46" s="65"/>
      <c r="AB46" s="65"/>
      <c r="AE46" s="65"/>
      <c r="AF46" s="65"/>
      <c r="AH46" s="65"/>
      <c r="AI46" s="65"/>
      <c r="AL46" s="61"/>
    </row>
    <row r="47" spans="1:49" x14ac:dyDescent="0.2">
      <c r="L47" s="35"/>
      <c r="N47" s="65"/>
      <c r="O47" s="35"/>
      <c r="P47" s="35"/>
      <c r="Q47" s="35"/>
      <c r="R47" s="65"/>
      <c r="S47" s="65"/>
      <c r="T47" s="65"/>
      <c r="W47" s="65"/>
      <c r="X47" s="65"/>
      <c r="AA47" s="65"/>
      <c r="AB47" s="65"/>
      <c r="AE47" s="65"/>
      <c r="AF47" s="65"/>
      <c r="AH47" s="65"/>
      <c r="AI47" s="65"/>
      <c r="AL47" s="61"/>
    </row>
    <row r="48" spans="1:49" x14ac:dyDescent="0.2">
      <c r="L48" s="35"/>
      <c r="N48" s="65"/>
      <c r="O48" s="35"/>
      <c r="P48" s="35"/>
      <c r="Q48" s="35"/>
      <c r="R48" s="65"/>
      <c r="S48" s="65"/>
      <c r="T48" s="65"/>
      <c r="W48" s="65"/>
      <c r="X48" s="65"/>
      <c r="AA48" s="65"/>
      <c r="AB48" s="65"/>
      <c r="AE48" s="65"/>
      <c r="AF48" s="65"/>
      <c r="AH48" s="65"/>
      <c r="AI48" s="65"/>
      <c r="AL48" s="61"/>
    </row>
    <row r="49" spans="12:38" x14ac:dyDescent="0.2">
      <c r="L49" s="35"/>
      <c r="N49" s="65"/>
      <c r="O49" s="35"/>
      <c r="P49" s="35"/>
      <c r="Q49" s="35"/>
      <c r="R49" s="65"/>
      <c r="S49" s="65"/>
      <c r="T49" s="65"/>
      <c r="W49" s="65"/>
      <c r="X49" s="65"/>
      <c r="AA49" s="65"/>
      <c r="AB49" s="65"/>
      <c r="AE49" s="65"/>
      <c r="AF49" s="65"/>
      <c r="AH49" s="65"/>
      <c r="AI49" s="65"/>
      <c r="AL49" s="61"/>
    </row>
    <row r="50" spans="12:38" x14ac:dyDescent="0.2">
      <c r="L50" s="35"/>
      <c r="N50" s="65"/>
      <c r="O50" s="35"/>
      <c r="P50" s="35"/>
      <c r="Q50" s="35"/>
      <c r="R50" s="65"/>
      <c r="S50" s="65"/>
      <c r="T50" s="65"/>
      <c r="W50" s="65"/>
      <c r="X50" s="65"/>
      <c r="AA50" s="65"/>
      <c r="AB50" s="65"/>
      <c r="AE50" s="65"/>
      <c r="AF50" s="65"/>
      <c r="AH50" s="65"/>
      <c r="AI50" s="65"/>
      <c r="AL50" s="61"/>
    </row>
    <row r="51" spans="12:38" x14ac:dyDescent="0.2">
      <c r="L51" s="35"/>
      <c r="N51" s="65"/>
      <c r="O51" s="35"/>
      <c r="P51" s="35"/>
      <c r="Q51" s="35"/>
      <c r="R51" s="65"/>
      <c r="S51" s="65"/>
      <c r="T51" s="65"/>
      <c r="W51" s="65"/>
      <c r="X51" s="65"/>
      <c r="AA51" s="65"/>
      <c r="AB51" s="65"/>
      <c r="AE51" s="65"/>
      <c r="AF51" s="65"/>
      <c r="AH51" s="65"/>
      <c r="AI51" s="65"/>
      <c r="AL51" s="61"/>
    </row>
    <row r="52" spans="12:38" x14ac:dyDescent="0.2">
      <c r="L52" s="35"/>
      <c r="N52" s="65"/>
      <c r="O52" s="35"/>
      <c r="P52" s="35"/>
      <c r="Q52" s="35"/>
      <c r="R52" s="65"/>
      <c r="S52" s="65"/>
      <c r="T52" s="65"/>
      <c r="W52" s="65"/>
      <c r="X52" s="65"/>
      <c r="AA52" s="65"/>
      <c r="AB52" s="65"/>
      <c r="AE52" s="65"/>
      <c r="AF52" s="65"/>
      <c r="AH52" s="65"/>
      <c r="AI52" s="65"/>
      <c r="AL52" s="61"/>
    </row>
    <row r="53" spans="12:38" x14ac:dyDescent="0.2">
      <c r="L53" s="35"/>
      <c r="N53" s="65"/>
      <c r="O53" s="35"/>
      <c r="P53" s="35"/>
      <c r="Q53" s="35"/>
      <c r="R53" s="65"/>
      <c r="S53" s="65"/>
      <c r="T53" s="65"/>
      <c r="W53" s="65"/>
      <c r="X53" s="65"/>
      <c r="AA53" s="65"/>
      <c r="AB53" s="65"/>
      <c r="AE53" s="65"/>
      <c r="AF53" s="65"/>
      <c r="AH53" s="65"/>
      <c r="AI53" s="65"/>
      <c r="AL53" s="61"/>
    </row>
    <row r="54" spans="12:38" x14ac:dyDescent="0.2">
      <c r="L54" s="35"/>
      <c r="N54" s="65"/>
      <c r="O54" s="35"/>
      <c r="P54" s="35"/>
      <c r="Q54" s="35"/>
      <c r="R54" s="65"/>
      <c r="S54" s="65"/>
      <c r="T54" s="65"/>
      <c r="W54" s="65"/>
      <c r="X54" s="65"/>
      <c r="AA54" s="65"/>
      <c r="AB54" s="65"/>
      <c r="AE54" s="65"/>
      <c r="AF54" s="65"/>
      <c r="AH54" s="65"/>
      <c r="AI54" s="65"/>
      <c r="AL54" s="61"/>
    </row>
    <row r="55" spans="12:38" x14ac:dyDescent="0.2">
      <c r="L55" s="35"/>
      <c r="N55" s="65"/>
      <c r="O55" s="35"/>
      <c r="P55" s="35"/>
      <c r="Q55" s="35"/>
      <c r="R55" s="65"/>
      <c r="S55" s="65"/>
      <c r="T55" s="65"/>
      <c r="W55" s="65"/>
      <c r="X55" s="65"/>
      <c r="AA55" s="65"/>
      <c r="AB55" s="65"/>
      <c r="AE55" s="65"/>
      <c r="AF55" s="65"/>
      <c r="AH55" s="65"/>
      <c r="AI55" s="65"/>
      <c r="AL55" s="61"/>
    </row>
  </sheetData>
  <sheetProtection selectLockedCells="1"/>
  <sortState ref="A9:AW33">
    <sortCondition descending="1" ref="AQ9:AQ33"/>
  </sortState>
  <mergeCells count="37">
    <mergeCell ref="AH7:AI7"/>
    <mergeCell ref="A6:A8"/>
    <mergeCell ref="B6:B8"/>
    <mergeCell ref="C6:C8"/>
    <mergeCell ref="D6:D8"/>
    <mergeCell ref="E6:E8"/>
    <mergeCell ref="O7:P7"/>
    <mergeCell ref="K6:K8"/>
    <mergeCell ref="H6:J6"/>
    <mergeCell ref="H7:H8"/>
    <mergeCell ref="AA7:AB7"/>
    <mergeCell ref="AE7:AF7"/>
    <mergeCell ref="M6:M8"/>
    <mergeCell ref="U6:V6"/>
    <mergeCell ref="U7:V7"/>
    <mergeCell ref="N6:N8"/>
    <mergeCell ref="AE6:AG6"/>
    <mergeCell ref="AC6:AD6"/>
    <mergeCell ref="AC7:AD7"/>
    <mergeCell ref="Y6:Z6"/>
    <mergeCell ref="L6:L8"/>
    <mergeCell ref="F6:F8"/>
    <mergeCell ref="G6:G8"/>
    <mergeCell ref="Y7:Z7"/>
    <mergeCell ref="J7:J8"/>
    <mergeCell ref="O6:R6"/>
    <mergeCell ref="R7:R8"/>
    <mergeCell ref="S7:T7"/>
    <mergeCell ref="W7:X7"/>
    <mergeCell ref="I7:I8"/>
    <mergeCell ref="AQ6:AQ8"/>
    <mergeCell ref="AK6:AK8"/>
    <mergeCell ref="AM6:AM8"/>
    <mergeCell ref="AN6:AN8"/>
    <mergeCell ref="AO6:AO8"/>
    <mergeCell ref="AP6:AP8"/>
    <mergeCell ref="AL6:AL8"/>
  </mergeCells>
  <phoneticPr fontId="3" type="noConversion"/>
  <pageMargins left="0.19685039370078741" right="0.19685039370078741" top="0.39370078740157483" bottom="0.39370078740157483" header="0" footer="0"/>
  <pageSetup paperSize="9" scale="4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51"/>
  <sheetViews>
    <sheetView topLeftCell="A6" workbookViewId="0">
      <pane xSplit="3" ySplit="3" topLeftCell="D9" activePane="bottomRight" state="frozen"/>
      <selection activeCell="A6" sqref="A6"/>
      <selection pane="topRight" activeCell="D6" sqref="D6"/>
      <selection pane="bottomLeft" activeCell="A9" sqref="A9"/>
      <selection pane="bottomRight" activeCell="A29" sqref="A29"/>
    </sheetView>
  </sheetViews>
  <sheetFormatPr defaultRowHeight="12.75" x14ac:dyDescent="0.2"/>
  <cols>
    <col min="1" max="1" width="4.28515625" customWidth="1"/>
    <col min="2" max="2" width="10.28515625" customWidth="1"/>
    <col min="3" max="3" width="5" customWidth="1"/>
    <col min="4" max="4" width="34" bestFit="1" customWidth="1"/>
    <col min="5" max="5" width="19.5703125" customWidth="1"/>
    <col min="6" max="6" width="20.7109375" customWidth="1"/>
    <col min="7" max="7" width="23.42578125" customWidth="1"/>
    <col min="8" max="11" width="5.42578125" style="97" customWidth="1"/>
    <col min="12" max="12" width="6" customWidth="1"/>
    <col min="13" max="13" width="8.7109375" style="13" customWidth="1"/>
    <col min="14" max="14" width="3.5703125" style="67" customWidth="1"/>
    <col min="15" max="15" width="7.28515625" customWidth="1"/>
    <col min="16" max="16" width="5" customWidth="1"/>
    <col min="17" max="17" width="10" customWidth="1"/>
    <col min="18" max="18" width="3.5703125" style="67" customWidth="1"/>
    <col min="19" max="20" width="3.140625" style="67" customWidth="1"/>
    <col min="21" max="21" width="7.28515625" customWidth="1"/>
    <col min="22" max="22" width="6.42578125" customWidth="1"/>
    <col min="23" max="24" width="3.140625" style="67" customWidth="1"/>
    <col min="25" max="25" width="6.5703125" style="2" customWidth="1"/>
    <col min="26" max="26" width="5.85546875" customWidth="1"/>
    <col min="27" max="28" width="3.140625" style="67" customWidth="1"/>
    <col min="29" max="29" width="6.42578125" customWidth="1"/>
    <col min="30" max="30" width="6" customWidth="1"/>
    <col min="31" max="32" width="3.140625" style="67" customWidth="1"/>
    <col min="33" max="33" width="6.42578125" customWidth="1"/>
    <col min="34" max="35" width="3.140625" style="67" customWidth="1"/>
    <col min="36" max="36" width="6.85546875" customWidth="1"/>
    <col min="37" max="37" width="9.5703125" style="13" customWidth="1"/>
    <col min="38" max="38" width="6.7109375" style="62" customWidth="1"/>
    <col min="39" max="40" width="8.7109375" style="13" customWidth="1"/>
    <col min="41" max="41" width="8.7109375" style="5" customWidth="1"/>
    <col min="42" max="42" width="9.28515625" customWidth="1"/>
    <col min="43" max="43" width="8.7109375" customWidth="1"/>
  </cols>
  <sheetData>
    <row r="1" spans="1:48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92"/>
      <c r="I1" s="92"/>
      <c r="J1" s="92"/>
      <c r="K1" s="92"/>
      <c r="L1" s="42" t="str">
        <f>Osnovni_podatki!B5</f>
        <v>REGIJSKO TEKMOVANJE V GASILSKI ORIENTACIJI "2017"</v>
      </c>
      <c r="N1" s="63"/>
      <c r="P1" s="42"/>
      <c r="Q1" s="42"/>
      <c r="R1" s="63"/>
      <c r="S1" s="63"/>
      <c r="T1" s="63"/>
      <c r="U1" s="42"/>
      <c r="V1" s="42"/>
      <c r="W1" s="63"/>
      <c r="X1" s="63"/>
      <c r="Y1" s="42"/>
      <c r="Z1" s="42"/>
      <c r="AA1" s="63"/>
      <c r="AB1" s="63"/>
      <c r="AC1" s="42"/>
      <c r="AD1" s="42"/>
      <c r="AE1" s="63"/>
      <c r="AF1" s="63"/>
      <c r="AG1" s="42"/>
      <c r="AH1" s="63"/>
      <c r="AI1" s="63"/>
      <c r="AJ1" s="42"/>
      <c r="AK1" s="43"/>
      <c r="AL1" s="59"/>
      <c r="AM1" s="43"/>
      <c r="AN1" s="43"/>
      <c r="AP1" s="43"/>
      <c r="AQ1" s="44" t="str">
        <f>Osnovni_podatki!B8&amp;", "&amp;TEXT(Osnovni_podatki!B9,"dd. mmmm yyyy")</f>
        <v>Lipa, 09. september 2017</v>
      </c>
    </row>
    <row r="2" spans="1:48" s="1" customFormat="1" ht="18" x14ac:dyDescent="0.25">
      <c r="A2" s="45"/>
      <c r="B2" s="45"/>
      <c r="C2" s="45"/>
      <c r="D2" s="35"/>
      <c r="E2" s="46"/>
      <c r="F2" s="46"/>
      <c r="G2" s="46"/>
      <c r="H2" s="53"/>
      <c r="I2" s="53"/>
      <c r="J2" s="53"/>
      <c r="K2" s="53"/>
      <c r="L2" s="53"/>
      <c r="M2" s="47"/>
      <c r="N2" s="64"/>
      <c r="O2" s="47"/>
      <c r="P2" s="48"/>
      <c r="Q2" s="48"/>
      <c r="R2" s="64"/>
      <c r="S2" s="64"/>
      <c r="T2" s="64"/>
      <c r="U2" s="48"/>
      <c r="V2" s="49"/>
      <c r="W2" s="64"/>
      <c r="X2" s="64"/>
      <c r="Y2" s="47"/>
      <c r="Z2" s="51"/>
      <c r="AA2" s="64"/>
      <c r="AB2" s="64"/>
      <c r="AC2" s="50"/>
      <c r="AD2" s="51"/>
      <c r="AE2" s="64"/>
      <c r="AF2" s="64"/>
      <c r="AG2" s="49"/>
      <c r="AH2" s="64"/>
      <c r="AI2" s="64"/>
      <c r="AJ2" s="47"/>
      <c r="AK2" s="49"/>
      <c r="AL2" s="60"/>
      <c r="AM2" s="45"/>
      <c r="AN2" s="52"/>
      <c r="AO2" s="52"/>
      <c r="AP2" s="45"/>
      <c r="AQ2" s="45"/>
      <c r="AR2" s="4"/>
      <c r="AS2" s="4"/>
      <c r="AT2" s="4"/>
      <c r="AU2" s="4"/>
    </row>
    <row r="3" spans="1:48" x14ac:dyDescent="0.2">
      <c r="A3" s="35"/>
      <c r="B3" s="35"/>
      <c r="C3" s="35"/>
      <c r="D3" s="35"/>
      <c r="E3" s="35"/>
      <c r="F3" s="35"/>
      <c r="G3" s="35"/>
      <c r="H3" s="53"/>
      <c r="I3" s="53"/>
      <c r="J3" s="53"/>
      <c r="K3" s="53"/>
      <c r="L3" s="53"/>
      <c r="M3" s="53"/>
      <c r="N3" s="65"/>
      <c r="O3" s="53"/>
      <c r="P3" s="53"/>
      <c r="Q3" s="53"/>
      <c r="R3" s="65"/>
      <c r="S3" s="65"/>
      <c r="T3" s="65"/>
      <c r="U3" s="53"/>
      <c r="V3" s="24"/>
      <c r="W3" s="65"/>
      <c r="X3" s="65"/>
      <c r="Y3" s="35"/>
      <c r="Z3" s="35"/>
      <c r="AA3" s="65"/>
      <c r="AB3" s="65"/>
      <c r="AC3" s="53"/>
      <c r="AD3" s="35"/>
      <c r="AE3" s="65"/>
      <c r="AF3" s="65"/>
      <c r="AG3" s="24"/>
      <c r="AH3" s="65"/>
      <c r="AI3" s="65"/>
      <c r="AJ3" s="35"/>
      <c r="AK3" s="25"/>
      <c r="AL3" s="61"/>
      <c r="AM3" s="45"/>
      <c r="AN3" s="45"/>
      <c r="AO3" s="35"/>
      <c r="AP3" s="35"/>
      <c r="AQ3" s="35"/>
      <c r="AR3" s="3"/>
      <c r="AS3" s="3"/>
      <c r="AT3" s="3"/>
      <c r="AU3" s="3"/>
    </row>
    <row r="4" spans="1:48" ht="18" customHeight="1" x14ac:dyDescent="0.25">
      <c r="A4" s="35"/>
      <c r="B4" s="35"/>
      <c r="C4" s="35"/>
      <c r="D4" s="57" t="s">
        <v>13</v>
      </c>
      <c r="E4" s="35"/>
      <c r="F4" s="35"/>
      <c r="G4" s="35"/>
      <c r="H4" s="53"/>
      <c r="I4" s="53"/>
      <c r="J4" s="53"/>
      <c r="K4" s="53"/>
      <c r="L4" s="53"/>
      <c r="M4" s="35"/>
      <c r="N4" s="65"/>
      <c r="O4" s="35"/>
      <c r="P4" s="35"/>
      <c r="Q4" s="35"/>
      <c r="R4" s="65"/>
      <c r="S4" s="65"/>
      <c r="T4" s="65"/>
      <c r="U4" s="35"/>
      <c r="V4" s="35"/>
      <c r="W4" s="65"/>
      <c r="X4" s="65"/>
      <c r="Y4" s="35"/>
      <c r="Z4" s="35"/>
      <c r="AA4" s="65"/>
      <c r="AB4" s="65"/>
      <c r="AC4" s="35"/>
      <c r="AD4" s="35"/>
      <c r="AE4" s="65"/>
      <c r="AF4" s="65"/>
      <c r="AG4" s="45"/>
      <c r="AH4" s="65"/>
      <c r="AI4" s="65"/>
      <c r="AJ4" s="35"/>
      <c r="AK4" s="45"/>
      <c r="AL4" s="61"/>
      <c r="AM4" s="45"/>
      <c r="AN4" s="45"/>
      <c r="AO4" s="45"/>
      <c r="AP4" s="45"/>
      <c r="AQ4" s="35"/>
      <c r="AR4" s="3"/>
      <c r="AS4" s="3"/>
      <c r="AT4" s="3"/>
      <c r="AU4" s="3"/>
    </row>
    <row r="5" spans="1:48" ht="18" customHeight="1" x14ac:dyDescent="0.25">
      <c r="A5" s="35"/>
      <c r="B5" s="35"/>
      <c r="C5" s="35"/>
      <c r="D5" s="57"/>
      <c r="E5" s="35"/>
      <c r="F5" s="35"/>
      <c r="G5" s="35"/>
      <c r="H5" s="53"/>
      <c r="I5" s="53"/>
      <c r="J5" s="53"/>
      <c r="K5" s="53"/>
      <c r="L5" s="53"/>
      <c r="M5" s="35"/>
      <c r="N5" s="65"/>
      <c r="O5" s="3"/>
      <c r="P5" s="3"/>
      <c r="Q5" s="3"/>
      <c r="R5" s="65"/>
      <c r="S5" s="65"/>
      <c r="T5" s="65"/>
      <c r="U5" s="35"/>
      <c r="V5" s="35"/>
      <c r="W5" s="65"/>
      <c r="X5" s="65"/>
      <c r="Y5" s="35"/>
      <c r="Z5" s="35"/>
      <c r="AA5" s="65"/>
      <c r="AB5" s="65"/>
      <c r="AC5" s="35"/>
      <c r="AD5" s="35"/>
      <c r="AE5" s="65"/>
      <c r="AF5" s="65"/>
      <c r="AG5" s="45"/>
      <c r="AH5" s="65"/>
      <c r="AI5" s="65"/>
      <c r="AJ5" s="35"/>
      <c r="AK5" s="45"/>
      <c r="AL5" s="61"/>
      <c r="AM5" s="45"/>
      <c r="AN5" s="45"/>
      <c r="AO5" s="45"/>
      <c r="AP5" s="45"/>
      <c r="AQ5" s="35"/>
      <c r="AR5" s="3"/>
      <c r="AS5" s="3"/>
      <c r="AT5" s="3"/>
      <c r="AU5" s="3"/>
    </row>
    <row r="6" spans="1:48" ht="18" customHeight="1" x14ac:dyDescent="0.2">
      <c r="A6" s="154" t="s">
        <v>15</v>
      </c>
      <c r="B6" s="154" t="s">
        <v>14</v>
      </c>
      <c r="C6" s="154" t="s">
        <v>35</v>
      </c>
      <c r="D6" s="154" t="s">
        <v>4</v>
      </c>
      <c r="E6" s="154" t="s">
        <v>19</v>
      </c>
      <c r="F6" s="154" t="s">
        <v>29</v>
      </c>
      <c r="G6" s="154" t="s">
        <v>30</v>
      </c>
      <c r="H6" s="158" t="s">
        <v>49</v>
      </c>
      <c r="I6" s="159"/>
      <c r="J6" s="160"/>
      <c r="K6" s="154" t="s">
        <v>50</v>
      </c>
      <c r="L6" s="155" t="s">
        <v>31</v>
      </c>
      <c r="M6" s="163" t="s">
        <v>16</v>
      </c>
      <c r="N6" s="129" t="s">
        <v>43</v>
      </c>
      <c r="O6" s="149" t="s">
        <v>6</v>
      </c>
      <c r="P6" s="150"/>
      <c r="Q6" s="150"/>
      <c r="R6" s="151"/>
      <c r="S6" s="58"/>
      <c r="T6" s="66"/>
      <c r="U6" s="161" t="s">
        <v>5</v>
      </c>
      <c r="V6" s="162"/>
      <c r="W6" s="58"/>
      <c r="X6" s="66"/>
      <c r="Y6" s="161" t="s">
        <v>0</v>
      </c>
      <c r="Z6" s="162"/>
      <c r="AA6" s="58"/>
      <c r="AB6" s="66"/>
      <c r="AC6" s="161" t="s">
        <v>2</v>
      </c>
      <c r="AD6" s="162"/>
      <c r="AE6" s="141" t="s">
        <v>57</v>
      </c>
      <c r="AF6" s="142"/>
      <c r="AG6" s="143"/>
      <c r="AH6" s="58"/>
      <c r="AI6" s="66"/>
      <c r="AJ6" s="104" t="s">
        <v>10</v>
      </c>
      <c r="AK6" s="146" t="s">
        <v>33</v>
      </c>
      <c r="AL6" s="134" t="s">
        <v>63</v>
      </c>
      <c r="AM6" s="146" t="s">
        <v>34</v>
      </c>
      <c r="AN6" s="146" t="s">
        <v>18</v>
      </c>
      <c r="AO6" s="146" t="s">
        <v>17</v>
      </c>
      <c r="AP6" s="146" t="s">
        <v>20</v>
      </c>
      <c r="AQ6" s="144" t="s">
        <v>3</v>
      </c>
      <c r="AR6" s="3"/>
      <c r="AS6" s="3"/>
      <c r="AT6" s="3"/>
      <c r="AU6" s="3"/>
    </row>
    <row r="7" spans="1:48" ht="48.75" customHeight="1" x14ac:dyDescent="0.2">
      <c r="A7" s="154"/>
      <c r="B7" s="154"/>
      <c r="C7" s="154"/>
      <c r="D7" s="154"/>
      <c r="E7" s="154"/>
      <c r="F7" s="154"/>
      <c r="G7" s="154"/>
      <c r="H7" s="147" t="s">
        <v>51</v>
      </c>
      <c r="I7" s="147" t="s">
        <v>52</v>
      </c>
      <c r="J7" s="147" t="s">
        <v>53</v>
      </c>
      <c r="K7" s="154"/>
      <c r="L7" s="156"/>
      <c r="M7" s="164"/>
      <c r="N7" s="130"/>
      <c r="O7" s="140" t="s">
        <v>61</v>
      </c>
      <c r="P7" s="132"/>
      <c r="Q7" s="76" t="s">
        <v>60</v>
      </c>
      <c r="R7" s="152" t="s">
        <v>56</v>
      </c>
      <c r="S7" s="140" t="s">
        <v>40</v>
      </c>
      <c r="T7" s="132"/>
      <c r="U7" s="132" t="s">
        <v>9</v>
      </c>
      <c r="V7" s="133"/>
      <c r="W7" s="140" t="s">
        <v>40</v>
      </c>
      <c r="X7" s="132"/>
      <c r="Y7" s="132" t="s">
        <v>37</v>
      </c>
      <c r="Z7" s="133"/>
      <c r="AA7" s="140" t="s">
        <v>40</v>
      </c>
      <c r="AB7" s="132"/>
      <c r="AC7" s="132" t="s">
        <v>36</v>
      </c>
      <c r="AD7" s="133"/>
      <c r="AE7" s="140" t="s">
        <v>40</v>
      </c>
      <c r="AF7" s="132"/>
      <c r="AG7" s="98" t="s">
        <v>54</v>
      </c>
      <c r="AH7" s="140" t="s">
        <v>40</v>
      </c>
      <c r="AI7" s="132"/>
      <c r="AJ7" s="74" t="s">
        <v>32</v>
      </c>
      <c r="AK7" s="146"/>
      <c r="AL7" s="135"/>
      <c r="AM7" s="146"/>
      <c r="AN7" s="146"/>
      <c r="AO7" s="146"/>
      <c r="AP7" s="146"/>
      <c r="AQ7" s="144"/>
      <c r="AR7" s="3"/>
      <c r="AS7" s="3"/>
      <c r="AT7" s="3"/>
      <c r="AU7" s="3"/>
    </row>
    <row r="8" spans="1:48" ht="15" customHeight="1" x14ac:dyDescent="0.2">
      <c r="A8" s="154"/>
      <c r="B8" s="154"/>
      <c r="C8" s="154"/>
      <c r="D8" s="154"/>
      <c r="E8" s="154"/>
      <c r="F8" s="154"/>
      <c r="G8" s="154"/>
      <c r="H8" s="148"/>
      <c r="I8" s="148"/>
      <c r="J8" s="148"/>
      <c r="K8" s="154"/>
      <c r="L8" s="157"/>
      <c r="M8" s="165"/>
      <c r="N8" s="131"/>
      <c r="O8" s="31" t="s">
        <v>8</v>
      </c>
      <c r="P8" s="68" t="s">
        <v>7</v>
      </c>
      <c r="Q8" s="68"/>
      <c r="R8" s="153"/>
      <c r="S8" s="69" t="s">
        <v>41</v>
      </c>
      <c r="T8" s="70" t="s">
        <v>42</v>
      </c>
      <c r="U8" s="68" t="s">
        <v>8</v>
      </c>
      <c r="V8" s="32" t="s">
        <v>7</v>
      </c>
      <c r="W8" s="69" t="s">
        <v>41</v>
      </c>
      <c r="X8" s="70" t="s">
        <v>42</v>
      </c>
      <c r="Y8" s="68" t="s">
        <v>8</v>
      </c>
      <c r="Z8" s="32" t="s">
        <v>7</v>
      </c>
      <c r="AA8" s="69" t="s">
        <v>41</v>
      </c>
      <c r="AB8" s="70" t="s">
        <v>42</v>
      </c>
      <c r="AC8" s="68" t="s">
        <v>8</v>
      </c>
      <c r="AD8" s="32" t="s">
        <v>7</v>
      </c>
      <c r="AE8" s="69" t="s">
        <v>41</v>
      </c>
      <c r="AF8" s="70" t="s">
        <v>42</v>
      </c>
      <c r="AG8" s="32" t="s">
        <v>7</v>
      </c>
      <c r="AH8" s="69" t="s">
        <v>41</v>
      </c>
      <c r="AI8" s="70" t="s">
        <v>42</v>
      </c>
      <c r="AJ8" s="32" t="s">
        <v>7</v>
      </c>
      <c r="AK8" s="146"/>
      <c r="AL8" s="136"/>
      <c r="AM8" s="146"/>
      <c r="AN8" s="146"/>
      <c r="AO8" s="146"/>
      <c r="AP8" s="146"/>
      <c r="AQ8" s="144"/>
      <c r="AR8" s="3"/>
      <c r="AS8" s="3"/>
      <c r="AT8" s="3"/>
      <c r="AU8" s="3"/>
    </row>
    <row r="9" spans="1:48" x14ac:dyDescent="0.2">
      <c r="A9" s="26">
        <v>1</v>
      </c>
      <c r="B9" s="29" t="s">
        <v>202</v>
      </c>
      <c r="C9" s="19"/>
      <c r="D9" s="117" t="s">
        <v>118</v>
      </c>
      <c r="E9" s="117" t="s">
        <v>107</v>
      </c>
      <c r="F9" s="20" t="s">
        <v>105</v>
      </c>
      <c r="G9" s="20" t="s">
        <v>162</v>
      </c>
      <c r="H9" s="93">
        <v>2002</v>
      </c>
      <c r="I9" s="93">
        <v>2003</v>
      </c>
      <c r="J9" s="93">
        <v>2002</v>
      </c>
      <c r="K9" s="94">
        <f>VLOOKUP(H9,Letnice!$D$2:$E$12,2,0)+VLOOKUP(I9,Letnice!$D$2:$E$12,2,0)+VLOOKUP(J9,Letnice!$D$2:$E$12,2,0)</f>
        <v>44</v>
      </c>
      <c r="L9" s="105">
        <f>VLOOKUP(K9,Letnice!$D$16:$E$28,2,0)</f>
        <v>1002</v>
      </c>
      <c r="M9" s="23">
        <v>0.43611111111111112</v>
      </c>
      <c r="N9" s="75"/>
      <c r="O9" s="22">
        <v>13.1</v>
      </c>
      <c r="P9" s="11">
        <v>5</v>
      </c>
      <c r="Q9" s="23"/>
      <c r="R9" s="75">
        <v>0</v>
      </c>
      <c r="S9" s="71">
        <v>2</v>
      </c>
      <c r="T9" s="72">
        <v>27</v>
      </c>
      <c r="U9" s="22">
        <v>15.56</v>
      </c>
      <c r="V9" s="11">
        <v>0</v>
      </c>
      <c r="W9" s="71">
        <v>1</v>
      </c>
      <c r="X9" s="72">
        <v>32</v>
      </c>
      <c r="Y9" s="22">
        <v>13.24</v>
      </c>
      <c r="Z9" s="11">
        <v>0</v>
      </c>
      <c r="AA9" s="71">
        <v>4</v>
      </c>
      <c r="AB9" s="72">
        <v>55</v>
      </c>
      <c r="AC9" s="22">
        <v>36.4</v>
      </c>
      <c r="AD9" s="11">
        <v>10</v>
      </c>
      <c r="AE9" s="71">
        <v>1</v>
      </c>
      <c r="AF9" s="72">
        <v>35</v>
      </c>
      <c r="AG9" s="11">
        <v>0</v>
      </c>
      <c r="AH9" s="71">
        <v>4</v>
      </c>
      <c r="AI9" s="72">
        <v>30</v>
      </c>
      <c r="AJ9" s="11">
        <v>0</v>
      </c>
      <c r="AK9" s="23">
        <v>0.47910879629629632</v>
      </c>
      <c r="AL9" s="113"/>
      <c r="AM9" s="23">
        <f t="shared" ref="AM9:AM29" si="0">TIME(,S9+W9+AA9+AE9+AH9,X9+T9+AB9+AF9+AI9)</f>
        <v>1.0405092592592593E-2</v>
      </c>
      <c r="AN9" s="33">
        <f t="shared" ref="AN9:AN29" si="1">AK9-M9-AM9</f>
        <v>3.2592592592592617E-2</v>
      </c>
      <c r="AO9" s="34">
        <f t="shared" ref="AO9:AO29" si="2">((((HOUR(AN9))*3600)+((MINUTE(AN9))*60)+(SECOND(AN9)))*2)/60</f>
        <v>93.86666666666666</v>
      </c>
      <c r="AP9" s="34">
        <f t="shared" ref="AP9:AP29" si="3">O9+P9+U9+V9+Y9+Z9+AC9+AD9+AG9+AJ9+AO9+N9+R9+AL9</f>
        <v>187.16666666666669</v>
      </c>
      <c r="AQ9" s="10">
        <f t="shared" ref="AQ9:AQ29" si="4">L9-AP9</f>
        <v>814.83333333333326</v>
      </c>
      <c r="AR9" s="6"/>
      <c r="AS9" s="6"/>
      <c r="AT9" s="3"/>
      <c r="AU9" s="3"/>
      <c r="AV9" s="3"/>
    </row>
    <row r="10" spans="1:48" x14ac:dyDescent="0.2">
      <c r="A10" s="26">
        <f>SUM(A9+1)</f>
        <v>2</v>
      </c>
      <c r="B10" s="30" t="s">
        <v>202</v>
      </c>
      <c r="C10" s="17"/>
      <c r="D10" s="117" t="s">
        <v>126</v>
      </c>
      <c r="E10" s="117" t="s">
        <v>80</v>
      </c>
      <c r="F10" s="20" t="s">
        <v>105</v>
      </c>
      <c r="G10" s="20" t="s">
        <v>173</v>
      </c>
      <c r="H10" s="93">
        <v>2002</v>
      </c>
      <c r="I10" s="93">
        <v>2004</v>
      </c>
      <c r="J10" s="93">
        <v>2004</v>
      </c>
      <c r="K10" s="94">
        <f>VLOOKUP(H10,Letnice!$D$2:$E$12,2,0)+VLOOKUP(I10,Letnice!$D$2:$E$12,2,0)+VLOOKUP(J10,Letnice!$D$2:$E$12,2,0)</f>
        <v>41</v>
      </c>
      <c r="L10" s="105">
        <f>VLOOKUP(K10,Letnice!$D$16:$E$28,2,0)</f>
        <v>1003</v>
      </c>
      <c r="M10" s="23">
        <v>0.51458333333333328</v>
      </c>
      <c r="N10" s="75"/>
      <c r="O10" s="22">
        <v>19.2</v>
      </c>
      <c r="P10" s="11">
        <v>0</v>
      </c>
      <c r="Q10" s="23"/>
      <c r="R10" s="75">
        <v>0</v>
      </c>
      <c r="S10" s="71">
        <v>3</v>
      </c>
      <c r="T10" s="72">
        <v>0</v>
      </c>
      <c r="U10" s="22">
        <v>17.91</v>
      </c>
      <c r="V10" s="11">
        <v>0</v>
      </c>
      <c r="W10" s="71">
        <v>1</v>
      </c>
      <c r="X10" s="72">
        <v>59</v>
      </c>
      <c r="Y10" s="22">
        <v>15.29</v>
      </c>
      <c r="Z10" s="11">
        <v>0</v>
      </c>
      <c r="AA10" s="71">
        <v>3</v>
      </c>
      <c r="AB10" s="72">
        <v>12</v>
      </c>
      <c r="AC10" s="22">
        <v>52.6</v>
      </c>
      <c r="AD10" s="11">
        <v>15</v>
      </c>
      <c r="AE10" s="71">
        <v>6</v>
      </c>
      <c r="AF10" s="72">
        <v>5</v>
      </c>
      <c r="AG10" s="11">
        <v>0</v>
      </c>
      <c r="AH10" s="71">
        <v>0</v>
      </c>
      <c r="AI10" s="72">
        <v>45</v>
      </c>
      <c r="AJ10" s="11">
        <v>0</v>
      </c>
      <c r="AK10" s="23">
        <v>0.55156250000000007</v>
      </c>
      <c r="AL10" s="113"/>
      <c r="AM10" s="23">
        <f t="shared" si="0"/>
        <v>1.042824074074074E-2</v>
      </c>
      <c r="AN10" s="33">
        <f t="shared" si="1"/>
        <v>2.6550925925926047E-2</v>
      </c>
      <c r="AO10" s="34">
        <f t="shared" si="2"/>
        <v>76.466666666666669</v>
      </c>
      <c r="AP10" s="34">
        <f t="shared" si="3"/>
        <v>196.46666666666667</v>
      </c>
      <c r="AQ10" s="10">
        <f t="shared" si="4"/>
        <v>806.5333333333333</v>
      </c>
      <c r="AR10" s="6"/>
      <c r="AS10" s="6"/>
      <c r="AT10" s="3"/>
      <c r="AU10" s="3"/>
      <c r="AV10" s="3"/>
    </row>
    <row r="11" spans="1:48" x14ac:dyDescent="0.2">
      <c r="A11" s="26">
        <f t="shared" ref="A11:A28" si="5">SUM(A10+1)</f>
        <v>3</v>
      </c>
      <c r="B11" s="30" t="s">
        <v>202</v>
      </c>
      <c r="C11" s="17"/>
      <c r="D11" s="117" t="s">
        <v>123</v>
      </c>
      <c r="E11" s="117" t="s">
        <v>104</v>
      </c>
      <c r="F11" s="20" t="s">
        <v>105</v>
      </c>
      <c r="G11" s="20" t="s">
        <v>169</v>
      </c>
      <c r="H11" s="93">
        <v>2001</v>
      </c>
      <c r="I11" s="93">
        <v>2001</v>
      </c>
      <c r="J11" s="93">
        <v>2001</v>
      </c>
      <c r="K11" s="94">
        <f>VLOOKUP(H11,Letnice!$D$2:$E$12,2,0)+VLOOKUP(I11,Letnice!$D$2:$E$12,2,0)+VLOOKUP(J11,Letnice!$D$2:$E$12,2,0)</f>
        <v>48</v>
      </c>
      <c r="L11" s="105">
        <f>VLOOKUP(K11,Letnice!$D$16:$E$28,2,0)</f>
        <v>1000</v>
      </c>
      <c r="M11" s="23">
        <v>0.45416666666666666</v>
      </c>
      <c r="N11" s="75"/>
      <c r="O11" s="22">
        <v>18.7</v>
      </c>
      <c r="P11" s="11">
        <v>0</v>
      </c>
      <c r="Q11" s="23"/>
      <c r="R11" s="75">
        <v>0</v>
      </c>
      <c r="S11" s="71">
        <v>3</v>
      </c>
      <c r="T11" s="72">
        <v>53</v>
      </c>
      <c r="U11" s="22">
        <v>20.53</v>
      </c>
      <c r="V11" s="11">
        <v>0</v>
      </c>
      <c r="W11" s="71">
        <v>1</v>
      </c>
      <c r="X11" s="72">
        <v>51</v>
      </c>
      <c r="Y11" s="22">
        <v>14.06</v>
      </c>
      <c r="Z11" s="11">
        <v>0</v>
      </c>
      <c r="AA11" s="71">
        <v>4</v>
      </c>
      <c r="AB11" s="72">
        <v>47</v>
      </c>
      <c r="AC11" s="22">
        <v>42.9</v>
      </c>
      <c r="AD11" s="11">
        <v>5</v>
      </c>
      <c r="AE11" s="71">
        <v>3</v>
      </c>
      <c r="AF11" s="72">
        <v>7</v>
      </c>
      <c r="AG11" s="11">
        <v>0</v>
      </c>
      <c r="AH11" s="71">
        <v>1</v>
      </c>
      <c r="AI11" s="72">
        <v>23</v>
      </c>
      <c r="AJ11" s="11">
        <v>0</v>
      </c>
      <c r="AK11" s="23">
        <v>0.49891203703703701</v>
      </c>
      <c r="AL11" s="113"/>
      <c r="AM11" s="23">
        <f t="shared" si="0"/>
        <v>1.042824074074074E-2</v>
      </c>
      <c r="AN11" s="33">
        <f t="shared" si="1"/>
        <v>3.4317129629629614E-2</v>
      </c>
      <c r="AO11" s="34">
        <f t="shared" si="2"/>
        <v>98.833333333333329</v>
      </c>
      <c r="AP11" s="34">
        <f t="shared" si="3"/>
        <v>200.02333333333331</v>
      </c>
      <c r="AQ11" s="10">
        <f t="shared" si="4"/>
        <v>799.97666666666669</v>
      </c>
      <c r="AR11" s="6"/>
      <c r="AS11" s="6"/>
      <c r="AT11" s="3"/>
      <c r="AU11" s="3"/>
      <c r="AV11" s="3"/>
    </row>
    <row r="12" spans="1:48" x14ac:dyDescent="0.2">
      <c r="A12" s="26">
        <f t="shared" si="5"/>
        <v>4</v>
      </c>
      <c r="B12" s="29" t="s">
        <v>202</v>
      </c>
      <c r="C12" s="19"/>
      <c r="D12" s="117" t="s">
        <v>90</v>
      </c>
      <c r="E12" s="117" t="s">
        <v>91</v>
      </c>
      <c r="F12" s="20" t="s">
        <v>105</v>
      </c>
      <c r="G12" s="20" t="s">
        <v>167</v>
      </c>
      <c r="H12" s="93">
        <v>2004</v>
      </c>
      <c r="I12" s="93">
        <v>2005</v>
      </c>
      <c r="J12" s="93">
        <v>2003</v>
      </c>
      <c r="K12" s="94">
        <f>VLOOKUP(H12,Letnice!$D$2:$E$12,2,0)+VLOOKUP(I12,Letnice!$D$2:$E$12,2,0)+VLOOKUP(J12,Letnice!$D$2:$E$12,2,0)</f>
        <v>39</v>
      </c>
      <c r="L12" s="105">
        <f>VLOOKUP(K12,Letnice!$D$16:$E$28,2,0)</f>
        <v>1003</v>
      </c>
      <c r="M12" s="23">
        <v>0.42499999999999999</v>
      </c>
      <c r="N12" s="75"/>
      <c r="O12" s="22">
        <v>17.600000000000001</v>
      </c>
      <c r="P12" s="11">
        <v>0</v>
      </c>
      <c r="Q12" s="23"/>
      <c r="R12" s="75">
        <v>0</v>
      </c>
      <c r="S12" s="71">
        <v>6</v>
      </c>
      <c r="T12" s="72">
        <v>40</v>
      </c>
      <c r="U12" s="22">
        <v>17.45</v>
      </c>
      <c r="V12" s="11">
        <v>0</v>
      </c>
      <c r="W12" s="71">
        <v>1</v>
      </c>
      <c r="X12" s="72">
        <v>42</v>
      </c>
      <c r="Y12" s="22">
        <v>17.38</v>
      </c>
      <c r="Z12" s="11">
        <v>0</v>
      </c>
      <c r="AA12" s="71">
        <v>2</v>
      </c>
      <c r="AB12" s="72">
        <v>57</v>
      </c>
      <c r="AC12" s="22">
        <v>57.7</v>
      </c>
      <c r="AD12" s="11">
        <v>0</v>
      </c>
      <c r="AE12" s="71">
        <v>2</v>
      </c>
      <c r="AF12" s="72">
        <v>41</v>
      </c>
      <c r="AG12" s="11">
        <v>20</v>
      </c>
      <c r="AH12" s="71">
        <v>1</v>
      </c>
      <c r="AI12" s="72">
        <v>8</v>
      </c>
      <c r="AJ12" s="11">
        <v>0</v>
      </c>
      <c r="AK12" s="23">
        <v>0.46339120370370374</v>
      </c>
      <c r="AL12" s="113"/>
      <c r="AM12" s="23">
        <f t="shared" si="0"/>
        <v>1.050925925925926E-2</v>
      </c>
      <c r="AN12" s="33">
        <f t="shared" si="1"/>
        <v>2.7881944444444487E-2</v>
      </c>
      <c r="AO12" s="34">
        <f t="shared" si="2"/>
        <v>80.3</v>
      </c>
      <c r="AP12" s="34">
        <f t="shared" si="3"/>
        <v>210.43</v>
      </c>
      <c r="AQ12" s="10">
        <f t="shared" si="4"/>
        <v>792.56999999999994</v>
      </c>
      <c r="AR12" s="6"/>
      <c r="AS12" s="6"/>
      <c r="AT12" s="3"/>
      <c r="AU12" s="3"/>
      <c r="AV12" s="3"/>
    </row>
    <row r="13" spans="1:48" x14ac:dyDescent="0.2">
      <c r="A13" s="26">
        <f t="shared" si="5"/>
        <v>5</v>
      </c>
      <c r="B13" s="29" t="s">
        <v>202</v>
      </c>
      <c r="C13" s="19"/>
      <c r="D13" s="117" t="s">
        <v>69</v>
      </c>
      <c r="E13" s="117" t="s">
        <v>70</v>
      </c>
      <c r="F13" s="20" t="s">
        <v>105</v>
      </c>
      <c r="G13" s="20" t="s">
        <v>156</v>
      </c>
      <c r="H13" s="93">
        <v>2003</v>
      </c>
      <c r="I13" s="93">
        <v>2004</v>
      </c>
      <c r="J13" s="93">
        <v>2005</v>
      </c>
      <c r="K13" s="94">
        <f>VLOOKUP(H13,Letnice!$D$2:$E$12,2,0)+VLOOKUP(I13,Letnice!$D$2:$E$12,2,0)+VLOOKUP(J13,Letnice!$D$2:$E$12,2,0)</f>
        <v>39</v>
      </c>
      <c r="L13" s="105">
        <f>VLOOKUP(K13,Letnice!$D$16:$E$28,2,0)</f>
        <v>1003</v>
      </c>
      <c r="M13" s="23">
        <v>0.47500000000000003</v>
      </c>
      <c r="N13" s="75"/>
      <c r="O13" s="22">
        <v>14.8</v>
      </c>
      <c r="P13" s="11">
        <v>0</v>
      </c>
      <c r="Q13" s="23"/>
      <c r="R13" s="75">
        <v>0</v>
      </c>
      <c r="S13" s="71">
        <v>2</v>
      </c>
      <c r="T13" s="72">
        <v>59</v>
      </c>
      <c r="U13" s="22">
        <v>20.34</v>
      </c>
      <c r="V13" s="11">
        <v>10</v>
      </c>
      <c r="W13" s="71">
        <v>2</v>
      </c>
      <c r="X13" s="72">
        <v>3</v>
      </c>
      <c r="Y13" s="22">
        <v>12.29</v>
      </c>
      <c r="Z13" s="11">
        <v>0</v>
      </c>
      <c r="AA13" s="71">
        <v>3</v>
      </c>
      <c r="AB13" s="72">
        <v>46</v>
      </c>
      <c r="AC13" s="22">
        <v>39.1</v>
      </c>
      <c r="AD13" s="11">
        <v>0</v>
      </c>
      <c r="AE13" s="71">
        <v>3</v>
      </c>
      <c r="AF13" s="72">
        <v>6</v>
      </c>
      <c r="AG13" s="11">
        <v>0</v>
      </c>
      <c r="AH13" s="71">
        <v>1</v>
      </c>
      <c r="AI13" s="72">
        <v>15</v>
      </c>
      <c r="AJ13" s="11">
        <v>0</v>
      </c>
      <c r="AK13" s="23">
        <v>0.52435185185185185</v>
      </c>
      <c r="AL13" s="113"/>
      <c r="AM13" s="23">
        <f t="shared" si="0"/>
        <v>9.1319444444444443E-3</v>
      </c>
      <c r="AN13" s="33">
        <f t="shared" si="1"/>
        <v>4.0219907407407371E-2</v>
      </c>
      <c r="AO13" s="34">
        <f t="shared" si="2"/>
        <v>115.83333333333333</v>
      </c>
      <c r="AP13" s="34">
        <f t="shared" si="3"/>
        <v>212.36333333333334</v>
      </c>
      <c r="AQ13" s="10">
        <f t="shared" si="4"/>
        <v>790.63666666666666</v>
      </c>
      <c r="AR13" s="6"/>
      <c r="AS13" s="6"/>
      <c r="AT13" s="3"/>
      <c r="AU13" s="3"/>
      <c r="AV13" s="3"/>
    </row>
    <row r="14" spans="1:48" x14ac:dyDescent="0.2">
      <c r="A14" s="26">
        <f t="shared" si="5"/>
        <v>6</v>
      </c>
      <c r="B14" s="30" t="s">
        <v>202</v>
      </c>
      <c r="C14" s="17"/>
      <c r="D14" s="117" t="s">
        <v>125</v>
      </c>
      <c r="E14" s="117" t="s">
        <v>80</v>
      </c>
      <c r="F14" s="20" t="s">
        <v>105</v>
      </c>
      <c r="G14" s="20" t="s">
        <v>172</v>
      </c>
      <c r="H14" s="93">
        <v>2004</v>
      </c>
      <c r="I14" s="93">
        <v>2004</v>
      </c>
      <c r="J14" s="93">
        <v>2003</v>
      </c>
      <c r="K14" s="94">
        <f>VLOOKUP(H14,Letnice!$D$2:$E$12,2,0)+VLOOKUP(I14,Letnice!$D$2:$E$12,2,0)+VLOOKUP(J14,Letnice!$D$2:$E$12,2,0)</f>
        <v>40</v>
      </c>
      <c r="L14" s="105">
        <f>VLOOKUP(K14,Letnice!$D$16:$E$28,2,0)</f>
        <v>1003</v>
      </c>
      <c r="M14" s="23">
        <v>0.48958333333333331</v>
      </c>
      <c r="N14" s="75"/>
      <c r="O14" s="22">
        <v>17.100000000000001</v>
      </c>
      <c r="P14" s="11">
        <v>0</v>
      </c>
      <c r="Q14" s="23"/>
      <c r="R14" s="75">
        <v>0</v>
      </c>
      <c r="S14" s="71">
        <v>9</v>
      </c>
      <c r="T14" s="72">
        <v>28</v>
      </c>
      <c r="U14" s="22">
        <v>18.559999999999999</v>
      </c>
      <c r="V14" s="11">
        <v>0</v>
      </c>
      <c r="W14" s="71">
        <v>4</v>
      </c>
      <c r="X14" s="72">
        <v>9</v>
      </c>
      <c r="Y14" s="22">
        <v>17.559999999999999</v>
      </c>
      <c r="Z14" s="11">
        <v>0</v>
      </c>
      <c r="AA14" s="71">
        <v>6</v>
      </c>
      <c r="AB14" s="72">
        <v>43</v>
      </c>
      <c r="AC14" s="22">
        <v>50.5</v>
      </c>
      <c r="AD14" s="11">
        <v>0</v>
      </c>
      <c r="AE14" s="71">
        <v>6</v>
      </c>
      <c r="AF14" s="72">
        <v>37</v>
      </c>
      <c r="AG14" s="11">
        <v>15</v>
      </c>
      <c r="AH14" s="71">
        <v>1</v>
      </c>
      <c r="AI14" s="72">
        <v>44</v>
      </c>
      <c r="AJ14" s="11">
        <v>0</v>
      </c>
      <c r="AK14" s="23">
        <v>0.54438657407407409</v>
      </c>
      <c r="AL14" s="113"/>
      <c r="AM14" s="23">
        <f t="shared" si="0"/>
        <v>1.9918981481481482E-2</v>
      </c>
      <c r="AN14" s="33">
        <f t="shared" si="1"/>
        <v>3.4884259259259295E-2</v>
      </c>
      <c r="AO14" s="34">
        <f t="shared" si="2"/>
        <v>100.46666666666667</v>
      </c>
      <c r="AP14" s="34">
        <f t="shared" si="3"/>
        <v>219.18666666666667</v>
      </c>
      <c r="AQ14" s="10">
        <f t="shared" si="4"/>
        <v>783.81333333333328</v>
      </c>
      <c r="AR14" s="6"/>
      <c r="AS14" s="6"/>
      <c r="AT14" s="3"/>
      <c r="AU14" s="3"/>
      <c r="AV14" s="3"/>
    </row>
    <row r="15" spans="1:48" x14ac:dyDescent="0.2">
      <c r="A15" s="26">
        <f t="shared" si="5"/>
        <v>7</v>
      </c>
      <c r="B15" s="30" t="s">
        <v>202</v>
      </c>
      <c r="C15" s="17"/>
      <c r="D15" s="117" t="s">
        <v>76</v>
      </c>
      <c r="E15" s="117" t="s">
        <v>74</v>
      </c>
      <c r="F15" s="20" t="s">
        <v>105</v>
      </c>
      <c r="G15" s="20" t="s">
        <v>159</v>
      </c>
      <c r="H15" s="93">
        <v>2002</v>
      </c>
      <c r="I15" s="93">
        <v>2005</v>
      </c>
      <c r="J15" s="93">
        <v>2006</v>
      </c>
      <c r="K15" s="94">
        <f>VLOOKUP(H15,Letnice!$D$2:$E$12,2,0)+VLOOKUP(I15,Letnice!$D$2:$E$12,2,0)+VLOOKUP(J15,Letnice!$D$2:$E$12,2,0)</f>
        <v>39</v>
      </c>
      <c r="L15" s="105">
        <f>VLOOKUP(K15,Letnice!$D$16:$E$28,2,0)</f>
        <v>1003</v>
      </c>
      <c r="M15" s="23">
        <v>0.5</v>
      </c>
      <c r="N15" s="75"/>
      <c r="O15" s="22">
        <v>17.7</v>
      </c>
      <c r="P15" s="11">
        <v>0</v>
      </c>
      <c r="Q15" s="23"/>
      <c r="R15" s="75">
        <v>0</v>
      </c>
      <c r="S15" s="71">
        <v>8</v>
      </c>
      <c r="T15" s="72">
        <v>14</v>
      </c>
      <c r="U15" s="22">
        <v>22.44</v>
      </c>
      <c r="V15" s="11">
        <v>10</v>
      </c>
      <c r="W15" s="71">
        <v>3</v>
      </c>
      <c r="X15" s="72">
        <v>45</v>
      </c>
      <c r="Y15" s="22">
        <v>14.13</v>
      </c>
      <c r="Z15" s="11">
        <v>0</v>
      </c>
      <c r="AA15" s="71">
        <v>3</v>
      </c>
      <c r="AB15" s="72">
        <v>34</v>
      </c>
      <c r="AC15" s="22">
        <v>57.2</v>
      </c>
      <c r="AD15" s="11">
        <v>0</v>
      </c>
      <c r="AE15" s="71">
        <v>6</v>
      </c>
      <c r="AF15" s="72">
        <v>35</v>
      </c>
      <c r="AG15" s="11">
        <v>10</v>
      </c>
      <c r="AH15" s="71">
        <v>2</v>
      </c>
      <c r="AI15" s="72">
        <v>24</v>
      </c>
      <c r="AJ15" s="11">
        <v>0</v>
      </c>
      <c r="AK15" s="23">
        <v>0.54796296296296299</v>
      </c>
      <c r="AL15" s="113"/>
      <c r="AM15" s="23">
        <f t="shared" si="0"/>
        <v>1.7037037037037035E-2</v>
      </c>
      <c r="AN15" s="33">
        <f t="shared" si="1"/>
        <v>3.092592592592595E-2</v>
      </c>
      <c r="AO15" s="34">
        <f t="shared" si="2"/>
        <v>89.066666666666663</v>
      </c>
      <c r="AP15" s="34">
        <f t="shared" si="3"/>
        <v>220.53666666666666</v>
      </c>
      <c r="AQ15" s="10">
        <f t="shared" si="4"/>
        <v>782.46333333333337</v>
      </c>
      <c r="AR15" s="6"/>
      <c r="AS15" s="6"/>
      <c r="AT15" s="3"/>
      <c r="AU15" s="3"/>
      <c r="AV15" s="3"/>
    </row>
    <row r="16" spans="1:48" x14ac:dyDescent="0.2">
      <c r="A16" s="26">
        <f t="shared" si="5"/>
        <v>8</v>
      </c>
      <c r="B16" s="29" t="s">
        <v>202</v>
      </c>
      <c r="C16" s="19"/>
      <c r="D16" s="117" t="s">
        <v>77</v>
      </c>
      <c r="E16" s="117" t="s">
        <v>78</v>
      </c>
      <c r="F16" s="20" t="s">
        <v>105</v>
      </c>
      <c r="G16" s="20" t="s">
        <v>161</v>
      </c>
      <c r="H16" s="93">
        <v>2004</v>
      </c>
      <c r="I16" s="93">
        <v>2005</v>
      </c>
      <c r="J16" s="93">
        <v>2005</v>
      </c>
      <c r="K16" s="94">
        <f>VLOOKUP(H16,Letnice!$D$2:$E$12,2,0)+VLOOKUP(I16,Letnice!$D$2:$E$12,2,0)+VLOOKUP(J16,Letnice!$D$2:$E$12,2,0)</f>
        <v>37</v>
      </c>
      <c r="L16" s="105">
        <f>VLOOKUP(K16,Letnice!$D$16:$E$28,2,0)</f>
        <v>1005</v>
      </c>
      <c r="M16" s="23">
        <v>0.52500000000000002</v>
      </c>
      <c r="N16" s="75"/>
      <c r="O16" s="22">
        <v>19.3</v>
      </c>
      <c r="P16" s="11">
        <v>5</v>
      </c>
      <c r="Q16" s="23"/>
      <c r="R16" s="75">
        <v>0</v>
      </c>
      <c r="S16" s="71">
        <v>2</v>
      </c>
      <c r="T16" s="72">
        <v>17</v>
      </c>
      <c r="U16" s="22">
        <v>17.149999999999999</v>
      </c>
      <c r="V16" s="11">
        <v>0</v>
      </c>
      <c r="W16" s="71">
        <v>2</v>
      </c>
      <c r="X16" s="72">
        <v>27</v>
      </c>
      <c r="Y16" s="22">
        <v>18.670000000000002</v>
      </c>
      <c r="Z16" s="11">
        <v>0</v>
      </c>
      <c r="AA16" s="71">
        <v>3</v>
      </c>
      <c r="AB16" s="72">
        <v>30</v>
      </c>
      <c r="AC16" s="22">
        <v>68.3</v>
      </c>
      <c r="AD16" s="11">
        <v>5</v>
      </c>
      <c r="AE16" s="71">
        <v>7</v>
      </c>
      <c r="AF16" s="72">
        <v>17</v>
      </c>
      <c r="AG16" s="11">
        <v>10</v>
      </c>
      <c r="AH16" s="71">
        <v>0</v>
      </c>
      <c r="AI16" s="72">
        <v>53</v>
      </c>
      <c r="AJ16" s="11">
        <v>0</v>
      </c>
      <c r="AK16" s="23">
        <v>0.56609953703703708</v>
      </c>
      <c r="AL16" s="113"/>
      <c r="AM16" s="23">
        <f t="shared" si="0"/>
        <v>1.1388888888888888E-2</v>
      </c>
      <c r="AN16" s="33">
        <f t="shared" si="1"/>
        <v>2.9710648148148174E-2</v>
      </c>
      <c r="AO16" s="34">
        <f t="shared" si="2"/>
        <v>85.566666666666663</v>
      </c>
      <c r="AP16" s="34">
        <f t="shared" si="3"/>
        <v>228.98666666666668</v>
      </c>
      <c r="AQ16" s="10">
        <f t="shared" si="4"/>
        <v>776.01333333333332</v>
      </c>
      <c r="AR16" s="6"/>
      <c r="AS16" s="6"/>
      <c r="AT16" s="3"/>
      <c r="AU16" s="3"/>
      <c r="AV16" s="3"/>
    </row>
    <row r="17" spans="1:49" x14ac:dyDescent="0.2">
      <c r="A17" s="26">
        <f t="shared" si="5"/>
        <v>9</v>
      </c>
      <c r="B17" s="29" t="s">
        <v>202</v>
      </c>
      <c r="C17" s="19"/>
      <c r="D17" s="114" t="s">
        <v>81</v>
      </c>
      <c r="E17" s="114" t="s">
        <v>80</v>
      </c>
      <c r="F17" s="20" t="s">
        <v>105</v>
      </c>
      <c r="G17" s="20" t="s">
        <v>182</v>
      </c>
      <c r="H17" s="93">
        <v>2002</v>
      </c>
      <c r="I17" s="93">
        <v>2002</v>
      </c>
      <c r="J17" s="93">
        <v>2004</v>
      </c>
      <c r="K17" s="94">
        <f>VLOOKUP(H17,Letnice!$D$2:$E$12,2,0)+VLOOKUP(I17,Letnice!$D$2:$E$12,2,0)+VLOOKUP(J17,Letnice!$D$2:$E$12,2,0)</f>
        <v>43</v>
      </c>
      <c r="L17" s="105">
        <f>VLOOKUP(K17,Letnice!$D$16:$E$28,2,0)</f>
        <v>1002</v>
      </c>
      <c r="M17" s="23">
        <v>0.41666666666666669</v>
      </c>
      <c r="N17" s="75"/>
      <c r="O17" s="22">
        <v>21.5</v>
      </c>
      <c r="P17" s="11">
        <v>0</v>
      </c>
      <c r="Q17" s="23"/>
      <c r="R17" s="75">
        <v>0</v>
      </c>
      <c r="S17" s="71">
        <v>6</v>
      </c>
      <c r="T17" s="72">
        <v>14</v>
      </c>
      <c r="U17" s="22">
        <v>21.75</v>
      </c>
      <c r="V17" s="11">
        <v>10</v>
      </c>
      <c r="W17" s="71">
        <v>2</v>
      </c>
      <c r="X17" s="72">
        <v>25</v>
      </c>
      <c r="Y17" s="22">
        <v>14.64</v>
      </c>
      <c r="Z17" s="11">
        <v>0</v>
      </c>
      <c r="AA17" s="71">
        <v>6</v>
      </c>
      <c r="AB17" s="72">
        <v>44</v>
      </c>
      <c r="AC17" s="22">
        <v>60.5</v>
      </c>
      <c r="AD17" s="11">
        <v>0</v>
      </c>
      <c r="AE17" s="71">
        <v>3</v>
      </c>
      <c r="AF17" s="72">
        <v>1</v>
      </c>
      <c r="AG17" s="11">
        <v>5</v>
      </c>
      <c r="AH17" s="71">
        <v>1</v>
      </c>
      <c r="AI17" s="72">
        <v>14</v>
      </c>
      <c r="AJ17" s="11">
        <v>0</v>
      </c>
      <c r="AK17" s="23">
        <v>0.46424768518518517</v>
      </c>
      <c r="AL17" s="113"/>
      <c r="AM17" s="23">
        <f t="shared" si="0"/>
        <v>1.3634259259259257E-2</v>
      </c>
      <c r="AN17" s="33">
        <f t="shared" si="1"/>
        <v>3.3946759259259225E-2</v>
      </c>
      <c r="AO17" s="34">
        <f t="shared" si="2"/>
        <v>97.766666666666666</v>
      </c>
      <c r="AP17" s="34">
        <f t="shared" si="3"/>
        <v>231.15666666666664</v>
      </c>
      <c r="AQ17" s="10">
        <f t="shared" si="4"/>
        <v>770.84333333333336</v>
      </c>
      <c r="AR17" s="6"/>
      <c r="AS17" s="6"/>
      <c r="AT17" s="3"/>
      <c r="AU17" s="3"/>
      <c r="AV17" s="3"/>
    </row>
    <row r="18" spans="1:49" x14ac:dyDescent="0.2">
      <c r="A18" s="26">
        <f t="shared" si="5"/>
        <v>10</v>
      </c>
      <c r="B18" s="29" t="s">
        <v>202</v>
      </c>
      <c r="C18" s="19"/>
      <c r="D18" s="117" t="s">
        <v>122</v>
      </c>
      <c r="E18" s="117" t="s">
        <v>104</v>
      </c>
      <c r="F18" s="20" t="s">
        <v>105</v>
      </c>
      <c r="G18" s="20" t="s">
        <v>168</v>
      </c>
      <c r="H18" s="93">
        <v>2001</v>
      </c>
      <c r="I18" s="93">
        <v>2001</v>
      </c>
      <c r="J18" s="93">
        <v>2001</v>
      </c>
      <c r="K18" s="94">
        <f>VLOOKUP(H18,Letnice!$D$2:$E$12,2,0)+VLOOKUP(I18,Letnice!$D$2:$E$12,2,0)+VLOOKUP(J18,Letnice!$D$2:$E$12,2,0)</f>
        <v>48</v>
      </c>
      <c r="L18" s="105">
        <f>VLOOKUP(K18,Letnice!$D$16:$E$28,2,0)</f>
        <v>1000</v>
      </c>
      <c r="M18" s="23">
        <v>0.54166666666666663</v>
      </c>
      <c r="N18" s="75"/>
      <c r="O18" s="22">
        <v>27.3</v>
      </c>
      <c r="P18" s="11">
        <v>0</v>
      </c>
      <c r="Q18" s="23"/>
      <c r="R18" s="75">
        <v>0</v>
      </c>
      <c r="S18" s="71">
        <v>5</v>
      </c>
      <c r="T18" s="72">
        <v>44</v>
      </c>
      <c r="U18" s="22">
        <v>18.239999999999998</v>
      </c>
      <c r="V18" s="11">
        <v>0</v>
      </c>
      <c r="W18" s="71">
        <v>2</v>
      </c>
      <c r="X18" s="72">
        <v>53</v>
      </c>
      <c r="Y18" s="22">
        <v>15.56</v>
      </c>
      <c r="Z18" s="11">
        <v>0</v>
      </c>
      <c r="AA18" s="71">
        <v>5</v>
      </c>
      <c r="AB18" s="72">
        <v>35</v>
      </c>
      <c r="AC18" s="22">
        <v>70.099999999999994</v>
      </c>
      <c r="AD18" s="11">
        <v>5</v>
      </c>
      <c r="AE18" s="71">
        <v>1</v>
      </c>
      <c r="AF18" s="72">
        <v>52</v>
      </c>
      <c r="AG18" s="11">
        <v>5</v>
      </c>
      <c r="AH18" s="71">
        <v>1</v>
      </c>
      <c r="AI18" s="72">
        <v>3</v>
      </c>
      <c r="AJ18" s="11">
        <v>0</v>
      </c>
      <c r="AK18" s="23">
        <v>0.58664351851851848</v>
      </c>
      <c r="AL18" s="113"/>
      <c r="AM18" s="23">
        <f t="shared" si="0"/>
        <v>1.1886574074074075E-2</v>
      </c>
      <c r="AN18" s="33">
        <f t="shared" si="1"/>
        <v>3.3090277777777774E-2</v>
      </c>
      <c r="AO18" s="34">
        <f t="shared" si="2"/>
        <v>95.3</v>
      </c>
      <c r="AP18" s="34">
        <f t="shared" si="3"/>
        <v>236.5</v>
      </c>
      <c r="AQ18" s="10">
        <f t="shared" si="4"/>
        <v>763.5</v>
      </c>
      <c r="AR18" s="6"/>
      <c r="AS18" s="6"/>
      <c r="AT18" s="3"/>
      <c r="AU18" s="3"/>
      <c r="AV18" s="3"/>
    </row>
    <row r="19" spans="1:49" x14ac:dyDescent="0.2">
      <c r="A19" s="26">
        <f t="shared" si="5"/>
        <v>11</v>
      </c>
      <c r="B19" s="29" t="s">
        <v>202</v>
      </c>
      <c r="C19" s="19"/>
      <c r="D19" s="117" t="s">
        <v>119</v>
      </c>
      <c r="E19" s="117" t="s">
        <v>107</v>
      </c>
      <c r="F19" s="20" t="s">
        <v>105</v>
      </c>
      <c r="G19" s="20" t="s">
        <v>163</v>
      </c>
      <c r="H19" s="93">
        <v>2001</v>
      </c>
      <c r="I19" s="93">
        <v>2003</v>
      </c>
      <c r="J19" s="93">
        <v>2001</v>
      </c>
      <c r="K19" s="94">
        <f>VLOOKUP(H19,Letnice!$D$2:$E$12,2,0)+VLOOKUP(I19,Letnice!$D$2:$E$12,2,0)+VLOOKUP(J19,Letnice!$D$2:$E$12,2,0)</f>
        <v>46</v>
      </c>
      <c r="L19" s="105">
        <f>VLOOKUP(K19,Letnice!$D$16:$E$28,2,0)</f>
        <v>1001</v>
      </c>
      <c r="M19" s="23">
        <v>0.4458333333333333</v>
      </c>
      <c r="N19" s="75"/>
      <c r="O19" s="22">
        <v>60</v>
      </c>
      <c r="P19" s="11">
        <v>14</v>
      </c>
      <c r="Q19" s="23"/>
      <c r="R19" s="75">
        <v>0</v>
      </c>
      <c r="S19" s="71">
        <v>5</v>
      </c>
      <c r="T19" s="72">
        <v>30</v>
      </c>
      <c r="U19" s="22">
        <v>16.53</v>
      </c>
      <c r="V19" s="11">
        <v>0</v>
      </c>
      <c r="W19" s="71">
        <v>1</v>
      </c>
      <c r="X19" s="72">
        <v>55</v>
      </c>
      <c r="Y19" s="22">
        <v>12.38</v>
      </c>
      <c r="Z19" s="11">
        <v>0</v>
      </c>
      <c r="AA19" s="71">
        <v>4</v>
      </c>
      <c r="AB19" s="72">
        <v>0</v>
      </c>
      <c r="AC19" s="22">
        <v>37.4</v>
      </c>
      <c r="AD19" s="11">
        <v>5</v>
      </c>
      <c r="AE19" s="71">
        <v>3</v>
      </c>
      <c r="AF19" s="72">
        <v>30</v>
      </c>
      <c r="AG19" s="11">
        <v>0</v>
      </c>
      <c r="AH19" s="71">
        <v>4</v>
      </c>
      <c r="AI19" s="72">
        <v>3</v>
      </c>
      <c r="AJ19" s="11">
        <v>0</v>
      </c>
      <c r="AK19" s="23">
        <v>0.4931018518518519</v>
      </c>
      <c r="AL19" s="113"/>
      <c r="AM19" s="23">
        <f t="shared" si="0"/>
        <v>1.3171296296296294E-2</v>
      </c>
      <c r="AN19" s="33">
        <f t="shared" si="1"/>
        <v>3.4097222222222306E-2</v>
      </c>
      <c r="AO19" s="34">
        <f t="shared" si="2"/>
        <v>98.2</v>
      </c>
      <c r="AP19" s="34">
        <f t="shared" si="3"/>
        <v>243.51</v>
      </c>
      <c r="AQ19" s="10">
        <f t="shared" si="4"/>
        <v>757.49</v>
      </c>
      <c r="AR19" s="6"/>
      <c r="AS19" s="6"/>
      <c r="AT19" s="3"/>
      <c r="AU19" s="3"/>
      <c r="AV19" s="3"/>
    </row>
    <row r="20" spans="1:49" x14ac:dyDescent="0.2">
      <c r="A20" s="26">
        <f t="shared" si="5"/>
        <v>12</v>
      </c>
      <c r="B20" s="29" t="s">
        <v>202</v>
      </c>
      <c r="C20" s="19"/>
      <c r="D20" s="117" t="s">
        <v>71</v>
      </c>
      <c r="E20" s="117" t="s">
        <v>72</v>
      </c>
      <c r="F20" s="20" t="s">
        <v>105</v>
      </c>
      <c r="G20" s="20" t="s">
        <v>157</v>
      </c>
      <c r="H20" s="93">
        <v>2005</v>
      </c>
      <c r="I20" s="93">
        <v>2005</v>
      </c>
      <c r="J20" s="93">
        <v>2003</v>
      </c>
      <c r="K20" s="94">
        <f>VLOOKUP(H20,Letnice!$D$2:$E$12,2,0)+VLOOKUP(I20,Letnice!$D$2:$E$12,2,0)+VLOOKUP(J20,Letnice!$D$2:$E$12,2,0)</f>
        <v>38</v>
      </c>
      <c r="L20" s="105">
        <f>VLOOKUP(K20,Letnice!$D$16:$E$28,2,0)</f>
        <v>1005</v>
      </c>
      <c r="M20" s="23">
        <v>0.50624999999999998</v>
      </c>
      <c r="N20" s="75"/>
      <c r="O20" s="22">
        <v>18.5</v>
      </c>
      <c r="P20" s="11">
        <v>0</v>
      </c>
      <c r="Q20" s="23"/>
      <c r="R20" s="75">
        <v>0</v>
      </c>
      <c r="S20" s="71">
        <v>2</v>
      </c>
      <c r="T20" s="72">
        <v>3</v>
      </c>
      <c r="U20" s="22">
        <v>18.86</v>
      </c>
      <c r="V20" s="11">
        <v>0</v>
      </c>
      <c r="W20" s="71">
        <v>1</v>
      </c>
      <c r="X20" s="72">
        <v>49</v>
      </c>
      <c r="Y20" s="22">
        <v>14.96</v>
      </c>
      <c r="Z20" s="11">
        <v>0</v>
      </c>
      <c r="AA20" s="71">
        <v>3</v>
      </c>
      <c r="AB20" s="72">
        <v>20</v>
      </c>
      <c r="AC20" s="22">
        <v>64</v>
      </c>
      <c r="AD20" s="11">
        <v>2</v>
      </c>
      <c r="AE20" s="71">
        <v>1</v>
      </c>
      <c r="AF20" s="72">
        <v>38</v>
      </c>
      <c r="AG20" s="11">
        <v>0</v>
      </c>
      <c r="AH20" s="71">
        <v>1</v>
      </c>
      <c r="AI20" s="72">
        <v>0</v>
      </c>
      <c r="AJ20" s="11">
        <v>0</v>
      </c>
      <c r="AK20" s="23">
        <v>0.56107638888888889</v>
      </c>
      <c r="AL20" s="113"/>
      <c r="AM20" s="23">
        <f t="shared" si="0"/>
        <v>6.828703703703704E-3</v>
      </c>
      <c r="AN20" s="33">
        <f t="shared" si="1"/>
        <v>4.7997685185185206E-2</v>
      </c>
      <c r="AO20" s="34">
        <f t="shared" si="2"/>
        <v>138.23333333333332</v>
      </c>
      <c r="AP20" s="34">
        <f t="shared" si="3"/>
        <v>256.55333333333328</v>
      </c>
      <c r="AQ20" s="10">
        <f t="shared" si="4"/>
        <v>748.44666666666672</v>
      </c>
      <c r="AR20" s="6"/>
      <c r="AS20" s="6"/>
      <c r="AT20" s="3"/>
      <c r="AU20" s="3"/>
      <c r="AV20" s="3"/>
    </row>
    <row r="21" spans="1:49" x14ac:dyDescent="0.2">
      <c r="A21" s="26">
        <f t="shared" si="5"/>
        <v>13</v>
      </c>
      <c r="B21" s="29" t="s">
        <v>202</v>
      </c>
      <c r="C21" s="19"/>
      <c r="D21" s="117" t="s">
        <v>117</v>
      </c>
      <c r="E21" s="117" t="s">
        <v>78</v>
      </c>
      <c r="F21" s="20" t="s">
        <v>105</v>
      </c>
      <c r="G21" s="20" t="s">
        <v>160</v>
      </c>
      <c r="H21" s="93">
        <v>2004</v>
      </c>
      <c r="I21" s="93">
        <v>2005</v>
      </c>
      <c r="J21" s="93">
        <v>2005</v>
      </c>
      <c r="K21" s="94">
        <f>VLOOKUP(H21,Letnice!$D$2:$E$12,2,0)+VLOOKUP(I21,Letnice!$D$2:$E$12,2,0)+VLOOKUP(J21,Letnice!$D$2:$E$12,2,0)</f>
        <v>37</v>
      </c>
      <c r="L21" s="105">
        <f>VLOOKUP(K21,Letnice!$D$16:$E$28,2,0)</f>
        <v>1005</v>
      </c>
      <c r="M21" s="23">
        <v>0.3833333333333333</v>
      </c>
      <c r="N21" s="75">
        <v>0</v>
      </c>
      <c r="O21" s="22">
        <v>17.8</v>
      </c>
      <c r="P21" s="11">
        <v>5</v>
      </c>
      <c r="Q21" s="23"/>
      <c r="R21" s="75">
        <v>0</v>
      </c>
      <c r="S21" s="71">
        <v>6</v>
      </c>
      <c r="T21" s="72">
        <v>6</v>
      </c>
      <c r="U21" s="22">
        <v>17.66</v>
      </c>
      <c r="V21" s="11">
        <v>20</v>
      </c>
      <c r="W21" s="71">
        <v>1</v>
      </c>
      <c r="X21" s="72">
        <v>40</v>
      </c>
      <c r="Y21" s="22">
        <v>19.61</v>
      </c>
      <c r="Z21" s="11">
        <v>0</v>
      </c>
      <c r="AA21" s="71">
        <v>2</v>
      </c>
      <c r="AB21" s="72">
        <v>40</v>
      </c>
      <c r="AC21" s="22">
        <v>62.6</v>
      </c>
      <c r="AD21" s="11">
        <v>10</v>
      </c>
      <c r="AE21" s="71">
        <v>2</v>
      </c>
      <c r="AF21" s="72">
        <v>36</v>
      </c>
      <c r="AG21" s="11">
        <v>5</v>
      </c>
      <c r="AH21" s="71">
        <v>1</v>
      </c>
      <c r="AI21" s="72">
        <v>7</v>
      </c>
      <c r="AJ21" s="11">
        <v>0</v>
      </c>
      <c r="AK21" s="23">
        <v>0.42835648148148148</v>
      </c>
      <c r="AL21" s="113"/>
      <c r="AM21" s="23">
        <f t="shared" si="0"/>
        <v>9.8263888888888897E-3</v>
      </c>
      <c r="AN21" s="33">
        <f t="shared" si="1"/>
        <v>3.5196759259259282E-2</v>
      </c>
      <c r="AO21" s="34">
        <f t="shared" si="2"/>
        <v>101.36666666666666</v>
      </c>
      <c r="AP21" s="34">
        <f t="shared" si="3"/>
        <v>259.03666666666663</v>
      </c>
      <c r="AQ21" s="10">
        <f t="shared" si="4"/>
        <v>745.96333333333337</v>
      </c>
      <c r="AR21" s="6"/>
      <c r="AS21" s="6"/>
      <c r="AT21" s="3"/>
      <c r="AU21" s="3"/>
      <c r="AV21" s="3"/>
    </row>
    <row r="22" spans="1:49" x14ac:dyDescent="0.2">
      <c r="A22" s="26">
        <f t="shared" si="5"/>
        <v>14</v>
      </c>
      <c r="B22" s="30" t="s">
        <v>202</v>
      </c>
      <c r="C22" s="17"/>
      <c r="D22" s="117" t="s">
        <v>113</v>
      </c>
      <c r="E22" s="117" t="s">
        <v>92</v>
      </c>
      <c r="F22" s="20" t="s">
        <v>105</v>
      </c>
      <c r="G22" s="20" t="s">
        <v>171</v>
      </c>
      <c r="H22" s="93">
        <v>2004</v>
      </c>
      <c r="I22" s="93">
        <v>2005</v>
      </c>
      <c r="J22" s="93">
        <v>2006</v>
      </c>
      <c r="K22" s="94">
        <f>VLOOKUP(H22,Letnice!$D$2:$E$12,2,0)+VLOOKUP(I22,Letnice!$D$2:$E$12,2,0)+VLOOKUP(J22,Letnice!$D$2:$E$12,2,0)</f>
        <v>37</v>
      </c>
      <c r="L22" s="105">
        <f>VLOOKUP(K22,Letnice!$D$16:$E$28,2,0)</f>
        <v>1005</v>
      </c>
      <c r="M22" s="23">
        <v>0.53333333333333333</v>
      </c>
      <c r="N22" s="75"/>
      <c r="O22" s="22">
        <v>17.899999999999999</v>
      </c>
      <c r="P22" s="11">
        <v>0</v>
      </c>
      <c r="Q22" s="23"/>
      <c r="R22" s="75">
        <v>0</v>
      </c>
      <c r="S22" s="71">
        <v>2</v>
      </c>
      <c r="T22" s="72">
        <v>0</v>
      </c>
      <c r="U22" s="22">
        <v>14.98</v>
      </c>
      <c r="V22" s="11">
        <v>0</v>
      </c>
      <c r="W22" s="71">
        <v>2</v>
      </c>
      <c r="X22" s="72">
        <v>16</v>
      </c>
      <c r="Y22" s="22">
        <v>15.8</v>
      </c>
      <c r="Z22" s="11">
        <v>0</v>
      </c>
      <c r="AA22" s="71">
        <v>5</v>
      </c>
      <c r="AB22" s="72">
        <v>16</v>
      </c>
      <c r="AC22" s="22">
        <v>88.2</v>
      </c>
      <c r="AD22" s="11">
        <v>10</v>
      </c>
      <c r="AE22" s="71">
        <v>2</v>
      </c>
      <c r="AF22" s="72">
        <v>35</v>
      </c>
      <c r="AG22" s="11">
        <v>15</v>
      </c>
      <c r="AH22" s="71">
        <v>2</v>
      </c>
      <c r="AI22" s="72">
        <v>22</v>
      </c>
      <c r="AJ22" s="11">
        <v>2</v>
      </c>
      <c r="AK22" s="23">
        <v>0.57716435185185189</v>
      </c>
      <c r="AL22" s="113"/>
      <c r="AM22" s="23">
        <f t="shared" si="0"/>
        <v>1.0057870370370372E-2</v>
      </c>
      <c r="AN22" s="33">
        <f t="shared" si="1"/>
        <v>3.3773148148148191E-2</v>
      </c>
      <c r="AO22" s="34">
        <f t="shared" si="2"/>
        <v>97.266666666666666</v>
      </c>
      <c r="AP22" s="34">
        <f t="shared" si="3"/>
        <v>261.14666666666665</v>
      </c>
      <c r="AQ22" s="10">
        <f t="shared" si="4"/>
        <v>743.85333333333335</v>
      </c>
      <c r="AR22" s="6"/>
      <c r="AS22" s="6"/>
      <c r="AT22" s="3"/>
      <c r="AU22" s="3"/>
      <c r="AV22" s="3"/>
    </row>
    <row r="23" spans="1:49" x14ac:dyDescent="0.2">
      <c r="A23" s="26">
        <f t="shared" si="5"/>
        <v>15</v>
      </c>
      <c r="B23" s="29" t="s">
        <v>202</v>
      </c>
      <c r="C23" s="19"/>
      <c r="D23" s="117" t="s">
        <v>120</v>
      </c>
      <c r="E23" s="117" t="s">
        <v>70</v>
      </c>
      <c r="F23" s="20" t="s">
        <v>105</v>
      </c>
      <c r="G23" s="20" t="s">
        <v>164</v>
      </c>
      <c r="H23" s="93">
        <v>2002</v>
      </c>
      <c r="I23" s="93">
        <v>2001</v>
      </c>
      <c r="J23" s="93">
        <v>2005</v>
      </c>
      <c r="K23" s="94">
        <f>VLOOKUP(H23,Letnice!$D$2:$E$12,2,0)+VLOOKUP(I23,Letnice!$D$2:$E$12,2,0)+VLOOKUP(J23,Letnice!$D$2:$E$12,2,0)</f>
        <v>43</v>
      </c>
      <c r="L23" s="105">
        <f>VLOOKUP(K23,Letnice!$D$16:$E$28,2,0)</f>
        <v>1002</v>
      </c>
      <c r="M23" s="23">
        <v>0.41250000000000003</v>
      </c>
      <c r="N23" s="75">
        <v>0</v>
      </c>
      <c r="O23" s="22">
        <v>18.899999999999999</v>
      </c>
      <c r="P23" s="11">
        <v>5</v>
      </c>
      <c r="Q23" s="23"/>
      <c r="R23" s="75">
        <v>0</v>
      </c>
      <c r="S23" s="71">
        <v>4</v>
      </c>
      <c r="T23" s="72">
        <v>58</v>
      </c>
      <c r="U23" s="22">
        <v>17.48</v>
      </c>
      <c r="V23" s="11">
        <v>15</v>
      </c>
      <c r="W23" s="71">
        <v>2</v>
      </c>
      <c r="X23" s="72">
        <v>0</v>
      </c>
      <c r="Y23" s="22">
        <v>18.559999999999999</v>
      </c>
      <c r="Z23" s="11">
        <v>0</v>
      </c>
      <c r="AA23" s="71">
        <v>3</v>
      </c>
      <c r="AB23" s="72">
        <v>58</v>
      </c>
      <c r="AC23" s="22">
        <v>66</v>
      </c>
      <c r="AD23" s="11">
        <v>20</v>
      </c>
      <c r="AE23" s="71">
        <v>2</v>
      </c>
      <c r="AF23" s="72">
        <v>39</v>
      </c>
      <c r="AG23" s="11">
        <v>5</v>
      </c>
      <c r="AH23" s="71">
        <v>2</v>
      </c>
      <c r="AI23" s="72">
        <v>39</v>
      </c>
      <c r="AJ23" s="11">
        <v>0</v>
      </c>
      <c r="AK23" s="23">
        <v>0.46015046296296297</v>
      </c>
      <c r="AL23" s="113"/>
      <c r="AM23" s="23">
        <f t="shared" si="0"/>
        <v>1.1273148148148148E-2</v>
      </c>
      <c r="AN23" s="33">
        <f t="shared" si="1"/>
        <v>3.6377314814814786E-2</v>
      </c>
      <c r="AO23" s="34">
        <f t="shared" si="2"/>
        <v>104.76666666666667</v>
      </c>
      <c r="AP23" s="34">
        <f t="shared" si="3"/>
        <v>270.70666666666665</v>
      </c>
      <c r="AQ23" s="10">
        <f t="shared" si="4"/>
        <v>731.29333333333329</v>
      </c>
      <c r="AR23" s="6"/>
      <c r="AS23" s="6"/>
      <c r="AT23" s="3"/>
      <c r="AU23" s="3"/>
      <c r="AV23" s="3"/>
    </row>
    <row r="24" spans="1:49" x14ac:dyDescent="0.2">
      <c r="A24" s="26">
        <f t="shared" si="5"/>
        <v>16</v>
      </c>
      <c r="B24" s="29" t="s">
        <v>202</v>
      </c>
      <c r="C24" s="17"/>
      <c r="D24" s="114" t="s">
        <v>82</v>
      </c>
      <c r="E24" s="114" t="s">
        <v>80</v>
      </c>
      <c r="F24" s="20" t="s">
        <v>105</v>
      </c>
      <c r="G24" s="20" t="s">
        <v>183</v>
      </c>
      <c r="H24" s="93">
        <v>2005</v>
      </c>
      <c r="I24" s="93">
        <v>2004</v>
      </c>
      <c r="J24" s="93">
        <v>2002</v>
      </c>
      <c r="K24" s="94">
        <f>VLOOKUP(H24,Letnice!$D$2:$E$12,2,0)+VLOOKUP(I24,Letnice!$D$2:$E$12,2,0)+VLOOKUP(J24,Letnice!$D$2:$E$12,2,0)</f>
        <v>40</v>
      </c>
      <c r="L24" s="105">
        <f>VLOOKUP(K24,Letnice!$D$16:$E$28,2,0)</f>
        <v>1003</v>
      </c>
      <c r="M24" s="23">
        <v>0.4291666666666667</v>
      </c>
      <c r="N24" s="75"/>
      <c r="O24" s="22">
        <v>16.5</v>
      </c>
      <c r="P24" s="11">
        <v>0</v>
      </c>
      <c r="Q24" s="23"/>
      <c r="R24" s="75">
        <v>0</v>
      </c>
      <c r="S24" s="71">
        <v>4</v>
      </c>
      <c r="T24" s="72">
        <v>48</v>
      </c>
      <c r="U24" s="22">
        <v>18.149999999999999</v>
      </c>
      <c r="V24" s="11">
        <v>0</v>
      </c>
      <c r="W24" s="71">
        <v>2</v>
      </c>
      <c r="X24" s="72">
        <v>3</v>
      </c>
      <c r="Y24" s="22">
        <v>17.25</v>
      </c>
      <c r="Z24" s="11">
        <v>10</v>
      </c>
      <c r="AA24" s="71">
        <v>3</v>
      </c>
      <c r="AB24" s="72">
        <v>23</v>
      </c>
      <c r="AC24" s="22">
        <v>61.1</v>
      </c>
      <c r="AD24" s="11">
        <v>10</v>
      </c>
      <c r="AE24" s="71">
        <v>5</v>
      </c>
      <c r="AF24" s="72">
        <v>20</v>
      </c>
      <c r="AG24" s="11">
        <v>5</v>
      </c>
      <c r="AH24" s="71">
        <v>5</v>
      </c>
      <c r="AI24" s="72">
        <v>30</v>
      </c>
      <c r="AJ24" s="11">
        <v>0</v>
      </c>
      <c r="AK24" s="23">
        <v>0.49101851851851852</v>
      </c>
      <c r="AL24" s="113"/>
      <c r="AM24" s="23">
        <f t="shared" si="0"/>
        <v>1.462962962962963E-2</v>
      </c>
      <c r="AN24" s="33">
        <f t="shared" si="1"/>
        <v>4.7222222222222193E-2</v>
      </c>
      <c r="AO24" s="34">
        <f t="shared" si="2"/>
        <v>136</v>
      </c>
      <c r="AP24" s="34">
        <f t="shared" si="3"/>
        <v>274</v>
      </c>
      <c r="AQ24" s="10">
        <f t="shared" si="4"/>
        <v>729</v>
      </c>
      <c r="AR24" s="3"/>
      <c r="AS24" s="6"/>
      <c r="AT24" s="3"/>
      <c r="AU24" s="3"/>
      <c r="AV24" s="3"/>
      <c r="AW24" s="3"/>
    </row>
    <row r="25" spans="1:49" x14ac:dyDescent="0.2">
      <c r="A25" s="26">
        <f t="shared" si="5"/>
        <v>17</v>
      </c>
      <c r="B25" s="29" t="s">
        <v>202</v>
      </c>
      <c r="C25" s="19"/>
      <c r="D25" s="118" t="s">
        <v>75</v>
      </c>
      <c r="E25" s="118" t="s">
        <v>72</v>
      </c>
      <c r="F25" s="20" t="s">
        <v>105</v>
      </c>
      <c r="G25" s="20" t="s">
        <v>158</v>
      </c>
      <c r="H25" s="93">
        <v>2005</v>
      </c>
      <c r="I25" s="93">
        <v>2005</v>
      </c>
      <c r="J25" s="93">
        <v>2005</v>
      </c>
      <c r="K25" s="94">
        <f>VLOOKUP(H25,Letnice!$D$2:$E$12,2,0)+VLOOKUP(I25,Letnice!$D$2:$E$12,2,0)+VLOOKUP(J25,Letnice!$D$2:$E$12,2,0)</f>
        <v>36</v>
      </c>
      <c r="L25" s="105">
        <f>VLOOKUP(K25,Letnice!$D$16:$E$28,2,0)</f>
        <v>1005</v>
      </c>
      <c r="M25" s="23">
        <v>0.51874999999999993</v>
      </c>
      <c r="N25" s="75"/>
      <c r="O25" s="22">
        <v>19</v>
      </c>
      <c r="P25" s="11">
        <v>2</v>
      </c>
      <c r="Q25" s="23"/>
      <c r="R25" s="75">
        <v>0</v>
      </c>
      <c r="S25" s="71">
        <v>2</v>
      </c>
      <c r="T25" s="72">
        <v>58</v>
      </c>
      <c r="U25" s="22">
        <v>20.28</v>
      </c>
      <c r="V25" s="11">
        <v>10</v>
      </c>
      <c r="W25" s="71">
        <v>1</v>
      </c>
      <c r="X25" s="72">
        <v>50</v>
      </c>
      <c r="Y25" s="22">
        <v>55.77</v>
      </c>
      <c r="Z25" s="11">
        <v>0</v>
      </c>
      <c r="AA25" s="71">
        <v>3</v>
      </c>
      <c r="AB25" s="72">
        <v>10</v>
      </c>
      <c r="AC25" s="22">
        <v>64.7</v>
      </c>
      <c r="AD25" s="11">
        <v>5</v>
      </c>
      <c r="AE25" s="71">
        <v>4</v>
      </c>
      <c r="AF25" s="72">
        <v>26</v>
      </c>
      <c r="AG25" s="11">
        <v>10</v>
      </c>
      <c r="AH25" s="71">
        <v>1</v>
      </c>
      <c r="AI25" s="72">
        <v>17</v>
      </c>
      <c r="AJ25" s="11">
        <v>0</v>
      </c>
      <c r="AK25" s="23">
        <v>0.56398148148148153</v>
      </c>
      <c r="AL25" s="113"/>
      <c r="AM25" s="23">
        <f t="shared" si="0"/>
        <v>9.5023148148148159E-3</v>
      </c>
      <c r="AN25" s="33">
        <f t="shared" si="1"/>
        <v>3.5729166666666777E-2</v>
      </c>
      <c r="AO25" s="34">
        <f t="shared" si="2"/>
        <v>102.9</v>
      </c>
      <c r="AP25" s="34">
        <f t="shared" si="3"/>
        <v>289.64999999999998</v>
      </c>
      <c r="AQ25" s="10">
        <f t="shared" si="4"/>
        <v>715.35</v>
      </c>
      <c r="AR25" s="6"/>
      <c r="AS25" s="6"/>
      <c r="AT25" s="3"/>
      <c r="AU25" s="3"/>
      <c r="AV25" s="3"/>
    </row>
    <row r="26" spans="1:49" x14ac:dyDescent="0.2">
      <c r="A26" s="26">
        <f t="shared" si="5"/>
        <v>18</v>
      </c>
      <c r="B26" s="29" t="s">
        <v>202</v>
      </c>
      <c r="C26" s="19"/>
      <c r="D26" s="117" t="s">
        <v>216</v>
      </c>
      <c r="E26" s="117" t="s">
        <v>92</v>
      </c>
      <c r="F26" s="20" t="s">
        <v>105</v>
      </c>
      <c r="G26" s="20" t="s">
        <v>166</v>
      </c>
      <c r="H26" s="93">
        <v>2005</v>
      </c>
      <c r="I26" s="93">
        <v>2003</v>
      </c>
      <c r="J26" s="93">
        <v>2005</v>
      </c>
      <c r="K26" s="94">
        <f>VLOOKUP(H26,Letnice!$D$2:$E$12,2,0)+VLOOKUP(I26,Letnice!$D$2:$E$12,2,0)+VLOOKUP(J26,Letnice!$D$2:$E$12,2,0)</f>
        <v>38</v>
      </c>
      <c r="L26" s="105">
        <f>VLOOKUP(K26,Letnice!$D$16:$E$28,2,0)</f>
        <v>1005</v>
      </c>
      <c r="M26" s="23">
        <v>0.53749999999999998</v>
      </c>
      <c r="N26" s="75"/>
      <c r="O26" s="22">
        <v>26.9</v>
      </c>
      <c r="P26" s="11">
        <v>0</v>
      </c>
      <c r="Q26" s="23"/>
      <c r="R26" s="75">
        <v>0</v>
      </c>
      <c r="S26" s="71">
        <v>4</v>
      </c>
      <c r="T26" s="72">
        <v>41</v>
      </c>
      <c r="U26" s="22">
        <v>23.59</v>
      </c>
      <c r="V26" s="11">
        <v>0</v>
      </c>
      <c r="W26" s="71">
        <v>2</v>
      </c>
      <c r="X26" s="72">
        <v>0</v>
      </c>
      <c r="Y26" s="22">
        <v>19.309999999999999</v>
      </c>
      <c r="Z26" s="11">
        <v>0</v>
      </c>
      <c r="AA26" s="71">
        <v>7</v>
      </c>
      <c r="AB26" s="72">
        <v>48</v>
      </c>
      <c r="AC26" s="22">
        <v>77.599999999999994</v>
      </c>
      <c r="AD26" s="11">
        <v>5</v>
      </c>
      <c r="AE26" s="71">
        <v>4</v>
      </c>
      <c r="AF26" s="72">
        <v>54</v>
      </c>
      <c r="AG26" s="11">
        <v>10</v>
      </c>
      <c r="AH26" s="71">
        <v>1</v>
      </c>
      <c r="AI26" s="72">
        <v>56</v>
      </c>
      <c r="AJ26" s="11">
        <v>4</v>
      </c>
      <c r="AK26" s="23">
        <v>0.59942129629629626</v>
      </c>
      <c r="AL26" s="113"/>
      <c r="AM26" s="23">
        <f t="shared" si="0"/>
        <v>1.480324074074074E-2</v>
      </c>
      <c r="AN26" s="33">
        <f t="shared" si="1"/>
        <v>4.7118055555555538E-2</v>
      </c>
      <c r="AO26" s="34">
        <f t="shared" si="2"/>
        <v>135.69999999999999</v>
      </c>
      <c r="AP26" s="34">
        <f t="shared" si="3"/>
        <v>302.09999999999997</v>
      </c>
      <c r="AQ26" s="10">
        <f t="shared" si="4"/>
        <v>702.90000000000009</v>
      </c>
      <c r="AR26" s="6"/>
      <c r="AS26" s="6"/>
      <c r="AT26" s="3"/>
      <c r="AU26" s="3"/>
      <c r="AV26" s="3"/>
    </row>
    <row r="27" spans="1:49" x14ac:dyDescent="0.2">
      <c r="A27" s="26">
        <f t="shared" si="5"/>
        <v>19</v>
      </c>
      <c r="B27" s="29" t="s">
        <v>202</v>
      </c>
      <c r="C27" s="19"/>
      <c r="D27" s="117" t="s">
        <v>121</v>
      </c>
      <c r="E27" s="117" t="s">
        <v>87</v>
      </c>
      <c r="F27" s="20" t="s">
        <v>105</v>
      </c>
      <c r="G27" s="20" t="s">
        <v>165</v>
      </c>
      <c r="H27" s="93">
        <v>2005</v>
      </c>
      <c r="I27" s="93">
        <v>2005</v>
      </c>
      <c r="J27" s="93">
        <v>2009</v>
      </c>
      <c r="K27" s="94">
        <f>VLOOKUP(H27,Letnice!$D$2:$E$12,2,0)+VLOOKUP(I27,Letnice!$D$2:$E$12,2,0)+VLOOKUP(J27,Letnice!$D$2:$E$12,2,0)</f>
        <v>36</v>
      </c>
      <c r="L27" s="105">
        <f>VLOOKUP(K27,Letnice!$D$16:$E$28,2,0)</f>
        <v>1005</v>
      </c>
      <c r="M27" s="23">
        <v>0.46458333333333335</v>
      </c>
      <c r="N27" s="75"/>
      <c r="O27" s="22">
        <v>60</v>
      </c>
      <c r="P27" s="11">
        <v>10</v>
      </c>
      <c r="Q27" s="23"/>
      <c r="R27" s="75">
        <v>0</v>
      </c>
      <c r="S27" s="71">
        <v>2</v>
      </c>
      <c r="T27" s="72">
        <v>45</v>
      </c>
      <c r="U27" s="22">
        <v>20.25</v>
      </c>
      <c r="V27" s="11">
        <v>10</v>
      </c>
      <c r="W27" s="71">
        <v>2</v>
      </c>
      <c r="X27" s="72">
        <v>30</v>
      </c>
      <c r="Y27" s="22">
        <v>22.25</v>
      </c>
      <c r="Z27" s="11">
        <v>0</v>
      </c>
      <c r="AA27" s="71">
        <v>5</v>
      </c>
      <c r="AB27" s="72">
        <v>34</v>
      </c>
      <c r="AC27" s="22">
        <v>67.400000000000006</v>
      </c>
      <c r="AD27" s="11">
        <v>10</v>
      </c>
      <c r="AE27" s="71">
        <v>1</v>
      </c>
      <c r="AF27" s="72">
        <v>43</v>
      </c>
      <c r="AG27" s="11">
        <v>0</v>
      </c>
      <c r="AH27" s="71">
        <v>1</v>
      </c>
      <c r="AI27" s="72">
        <v>19</v>
      </c>
      <c r="AJ27" s="11">
        <v>2</v>
      </c>
      <c r="AK27" s="23">
        <v>0.51748842592592592</v>
      </c>
      <c r="AL27" s="113"/>
      <c r="AM27" s="23">
        <f t="shared" si="0"/>
        <v>9.618055555555555E-3</v>
      </c>
      <c r="AN27" s="33">
        <f t="shared" si="1"/>
        <v>4.328703703703702E-2</v>
      </c>
      <c r="AO27" s="34">
        <f t="shared" si="2"/>
        <v>124.66666666666667</v>
      </c>
      <c r="AP27" s="34">
        <f t="shared" si="3"/>
        <v>326.56666666666666</v>
      </c>
      <c r="AQ27" s="10">
        <f t="shared" si="4"/>
        <v>678.43333333333339</v>
      </c>
      <c r="AR27" s="6"/>
      <c r="AS27" s="6"/>
      <c r="AT27" s="3"/>
      <c r="AU27" s="3"/>
      <c r="AV27" s="3"/>
    </row>
    <row r="28" spans="1:49" s="3" customFormat="1" x14ac:dyDescent="0.2">
      <c r="A28" s="26">
        <f t="shared" si="5"/>
        <v>20</v>
      </c>
      <c r="B28" s="29" t="s">
        <v>202</v>
      </c>
      <c r="C28" s="19"/>
      <c r="D28" s="117" t="s">
        <v>124</v>
      </c>
      <c r="E28" s="117" t="s">
        <v>104</v>
      </c>
      <c r="F28" s="20" t="s">
        <v>105</v>
      </c>
      <c r="G28" s="20" t="s">
        <v>170</v>
      </c>
      <c r="H28" s="93">
        <v>2004</v>
      </c>
      <c r="I28" s="93">
        <v>2005</v>
      </c>
      <c r="J28" s="93">
        <v>2007</v>
      </c>
      <c r="K28" s="94">
        <f>VLOOKUP(H28,Letnice!$D$2:$E$12,2,0)+VLOOKUP(I28,Letnice!$D$2:$E$12,2,0)+VLOOKUP(J28,Letnice!$D$2:$E$12,2,0)</f>
        <v>37</v>
      </c>
      <c r="L28" s="105">
        <f>VLOOKUP(K28,Letnice!$D$16:$E$28,2,0)</f>
        <v>1005</v>
      </c>
      <c r="M28" s="23">
        <v>0.48125000000000001</v>
      </c>
      <c r="N28" s="75"/>
      <c r="O28" s="22">
        <v>16.7</v>
      </c>
      <c r="P28" s="11">
        <v>5</v>
      </c>
      <c r="Q28" s="23"/>
      <c r="R28" s="75">
        <v>0</v>
      </c>
      <c r="S28" s="71">
        <v>6</v>
      </c>
      <c r="T28" s="72">
        <v>38</v>
      </c>
      <c r="U28" s="22">
        <v>36.71</v>
      </c>
      <c r="V28" s="11">
        <v>0</v>
      </c>
      <c r="W28" s="71">
        <v>2</v>
      </c>
      <c r="X28" s="72">
        <v>0</v>
      </c>
      <c r="Y28" s="22">
        <v>21.13</v>
      </c>
      <c r="Z28" s="11">
        <v>0</v>
      </c>
      <c r="AA28" s="71">
        <v>3</v>
      </c>
      <c r="AB28" s="72">
        <v>12</v>
      </c>
      <c r="AC28" s="22">
        <v>69.400000000000006</v>
      </c>
      <c r="AD28" s="11">
        <v>5</v>
      </c>
      <c r="AE28" s="71">
        <v>1</v>
      </c>
      <c r="AF28" s="72">
        <v>48</v>
      </c>
      <c r="AG28" s="11">
        <v>0</v>
      </c>
      <c r="AH28" s="71">
        <v>4</v>
      </c>
      <c r="AI28" s="72">
        <v>35</v>
      </c>
      <c r="AJ28" s="11">
        <v>0</v>
      </c>
      <c r="AK28" s="23">
        <v>0.55548611111111112</v>
      </c>
      <c r="AL28" s="113"/>
      <c r="AM28" s="23">
        <f t="shared" si="0"/>
        <v>1.2650462962962966E-2</v>
      </c>
      <c r="AN28" s="33">
        <f t="shared" si="1"/>
        <v>6.1585648148148146E-2</v>
      </c>
      <c r="AO28" s="34">
        <f t="shared" si="2"/>
        <v>177.36666666666667</v>
      </c>
      <c r="AP28" s="34">
        <f t="shared" si="3"/>
        <v>331.30666666666667</v>
      </c>
      <c r="AQ28" s="10">
        <f t="shared" si="4"/>
        <v>673.69333333333338</v>
      </c>
      <c r="AR28" s="6"/>
      <c r="AS28" s="6"/>
      <c r="AW28"/>
    </row>
    <row r="29" spans="1:49" s="3" customFormat="1" x14ac:dyDescent="0.2">
      <c r="A29" s="26" t="s">
        <v>223</v>
      </c>
      <c r="B29" s="29" t="s">
        <v>202</v>
      </c>
      <c r="C29" s="19"/>
      <c r="D29" s="18" t="s">
        <v>219</v>
      </c>
      <c r="E29" s="117" t="s">
        <v>70</v>
      </c>
      <c r="F29" s="20" t="s">
        <v>105</v>
      </c>
      <c r="G29" s="20" t="s">
        <v>221</v>
      </c>
      <c r="H29" s="93">
        <v>2007</v>
      </c>
      <c r="I29" s="93">
        <v>2005</v>
      </c>
      <c r="J29" s="93">
        <v>2005</v>
      </c>
      <c r="K29" s="94">
        <f>VLOOKUP(H29,Letnice!$D$2:$E$12,2,0)+VLOOKUP(I29,Letnice!$D$2:$E$12,2,0)+VLOOKUP(J29,Letnice!$D$2:$E$12,2,0)</f>
        <v>36</v>
      </c>
      <c r="L29" s="105">
        <f>VLOOKUP(K29,Letnice!$D$16:$E$28,2,0)</f>
        <v>1005</v>
      </c>
      <c r="M29" s="23">
        <v>0.54583333333333328</v>
      </c>
      <c r="N29" s="75"/>
      <c r="O29" s="22">
        <v>18.399999999999999</v>
      </c>
      <c r="P29" s="11">
        <v>2</v>
      </c>
      <c r="Q29" s="23"/>
      <c r="R29" s="75">
        <v>0</v>
      </c>
      <c r="S29" s="71">
        <v>3</v>
      </c>
      <c r="T29" s="72">
        <v>15</v>
      </c>
      <c r="U29" s="22">
        <v>19.7</v>
      </c>
      <c r="V29" s="11">
        <v>5</v>
      </c>
      <c r="W29" s="71">
        <v>2</v>
      </c>
      <c r="X29" s="72">
        <v>32</v>
      </c>
      <c r="Y29" s="22">
        <v>14.72</v>
      </c>
      <c r="Z29" s="11">
        <v>5</v>
      </c>
      <c r="AA29" s="71">
        <v>6</v>
      </c>
      <c r="AB29" s="72">
        <v>25</v>
      </c>
      <c r="AC29" s="22">
        <v>90</v>
      </c>
      <c r="AD29" s="11">
        <v>30</v>
      </c>
      <c r="AE29" s="71">
        <v>2</v>
      </c>
      <c r="AF29" s="72">
        <v>24</v>
      </c>
      <c r="AG29" s="11">
        <v>5</v>
      </c>
      <c r="AH29" s="71">
        <v>3</v>
      </c>
      <c r="AI29" s="72">
        <v>50</v>
      </c>
      <c r="AJ29" s="11">
        <v>2</v>
      </c>
      <c r="AK29" s="23">
        <v>0.59751157407407407</v>
      </c>
      <c r="AL29" s="113">
        <v>200</v>
      </c>
      <c r="AM29" s="23">
        <f t="shared" si="0"/>
        <v>1.2800925925925926E-2</v>
      </c>
      <c r="AN29" s="33">
        <f t="shared" si="1"/>
        <v>3.8877314814814865E-2</v>
      </c>
      <c r="AO29" s="34">
        <f t="shared" si="2"/>
        <v>111.96666666666667</v>
      </c>
      <c r="AP29" s="34">
        <f t="shared" si="3"/>
        <v>503.78666666666663</v>
      </c>
      <c r="AQ29" s="10">
        <f t="shared" si="4"/>
        <v>501.21333333333337</v>
      </c>
      <c r="AS29" s="6"/>
    </row>
    <row r="30" spans="1:49" x14ac:dyDescent="0.2">
      <c r="H30" s="96"/>
      <c r="I30" s="96"/>
      <c r="J30" s="96"/>
      <c r="K30" s="96"/>
      <c r="L30" s="35"/>
      <c r="M30"/>
      <c r="N30" s="65"/>
      <c r="O30" s="35"/>
      <c r="P30" s="35"/>
      <c r="Q30" s="35"/>
      <c r="R30" s="65"/>
      <c r="S30" s="65"/>
      <c r="T30" s="65"/>
      <c r="W30" s="65"/>
      <c r="X30" s="65"/>
      <c r="Y30"/>
      <c r="AA30" s="65"/>
      <c r="AB30" s="65"/>
      <c r="AE30" s="65"/>
      <c r="AF30" s="65"/>
      <c r="AH30" s="65"/>
      <c r="AI30" s="65"/>
      <c r="AK30"/>
      <c r="AL30" s="61"/>
      <c r="AM30"/>
      <c r="AN30"/>
      <c r="AO30"/>
    </row>
    <row r="31" spans="1:49" x14ac:dyDescent="0.2">
      <c r="A31" s="35" t="str">
        <f>Osnovni_podatki!A10</f>
        <v>Predsednik tekmovalnega odbora:</v>
      </c>
      <c r="B31" s="35"/>
      <c r="C31" s="35"/>
      <c r="D31" s="35"/>
      <c r="E31" s="35"/>
      <c r="F31" s="35"/>
      <c r="G31" s="35"/>
      <c r="H31" s="96"/>
      <c r="I31" s="96"/>
      <c r="J31" s="96"/>
      <c r="K31" s="96"/>
      <c r="L31" s="35"/>
      <c r="M31" s="61"/>
      <c r="O31" s="35"/>
      <c r="P31" s="35"/>
      <c r="Q31" s="65" t="str">
        <f>Osnovni_podatki!A11</f>
        <v>Predsednik B komisije:</v>
      </c>
      <c r="R31" s="65"/>
      <c r="S31" s="65"/>
      <c r="T31" s="65"/>
      <c r="U31" s="35"/>
      <c r="V31" s="35"/>
      <c r="W31" s="65"/>
      <c r="X31" s="65"/>
      <c r="Y31" s="35"/>
      <c r="Z31" s="65"/>
      <c r="AA31" s="65"/>
      <c r="AB31" s="35"/>
      <c r="AC31" s="61"/>
      <c r="AD31" s="61"/>
      <c r="AE31" s="35"/>
      <c r="AF31" s="35"/>
      <c r="AG31" s="35"/>
      <c r="AH31" s="112"/>
      <c r="AI31" s="103"/>
      <c r="AJ31" s="54"/>
      <c r="AK31" s="109"/>
      <c r="AL31" s="61"/>
      <c r="AM31" s="65"/>
      <c r="AN31" s="35"/>
      <c r="AO31" s="35"/>
      <c r="AP31" s="35"/>
      <c r="AQ31" s="112" t="str">
        <f>Osnovni_podatki!A12</f>
        <v>Vodja tekmovanja:</v>
      </c>
      <c r="AR31" s="35"/>
      <c r="AS31" s="35"/>
      <c r="AT31" s="35"/>
      <c r="AU31" s="35"/>
      <c r="AV31" s="35"/>
      <c r="AW31" s="35"/>
    </row>
    <row r="32" spans="1:49" x14ac:dyDescent="0.2">
      <c r="A32" s="35" t="str">
        <f>Osnovni_podatki!B10</f>
        <v>Jože FERČAK</v>
      </c>
      <c r="B32" s="35"/>
      <c r="C32" s="35"/>
      <c r="D32" s="35"/>
      <c r="E32" s="35"/>
      <c r="F32" s="35"/>
      <c r="G32" s="35"/>
      <c r="H32" s="96"/>
      <c r="I32" s="96"/>
      <c r="J32" s="96"/>
      <c r="K32" s="96"/>
      <c r="L32" s="35"/>
      <c r="M32" s="61"/>
      <c r="O32" s="35"/>
      <c r="P32" s="35"/>
      <c r="Q32" s="65" t="str">
        <f>Osnovni_podatki!B11</f>
        <v>Ivan KASNIK</v>
      </c>
      <c r="R32" s="65"/>
      <c r="S32" s="65"/>
      <c r="T32" s="65"/>
      <c r="U32" s="35"/>
      <c r="V32" s="35"/>
      <c r="W32" s="65"/>
      <c r="X32" s="65"/>
      <c r="Y32" s="35"/>
      <c r="Z32" s="65"/>
      <c r="AA32" s="65"/>
      <c r="AB32" s="35"/>
      <c r="AC32" s="61"/>
      <c r="AD32" s="61"/>
      <c r="AE32" s="35"/>
      <c r="AF32" s="35"/>
      <c r="AG32" s="35"/>
      <c r="AH32" s="112"/>
      <c r="AI32" s="103"/>
      <c r="AJ32" s="54"/>
      <c r="AK32" s="109"/>
      <c r="AL32" s="61"/>
      <c r="AM32" s="65"/>
      <c r="AN32" s="35"/>
      <c r="AO32" s="35"/>
      <c r="AP32" s="35"/>
      <c r="AQ32" s="112" t="str">
        <f>Osnovni_podatki!B12</f>
        <v>Bojan LONČAR</v>
      </c>
      <c r="AR32" s="35"/>
      <c r="AS32" s="35"/>
      <c r="AT32" s="35"/>
      <c r="AU32" s="35"/>
      <c r="AV32" s="35"/>
      <c r="AW32" s="35"/>
    </row>
    <row r="33" spans="8:41" x14ac:dyDescent="0.2">
      <c r="H33" s="96"/>
      <c r="I33" s="96"/>
      <c r="J33" s="96"/>
      <c r="K33" s="96"/>
      <c r="L33" s="35"/>
      <c r="M33"/>
      <c r="N33" s="65"/>
      <c r="O33" s="35"/>
      <c r="P33" s="35"/>
      <c r="Q33" s="35"/>
      <c r="R33" s="65"/>
      <c r="S33" s="65"/>
      <c r="T33" s="65"/>
      <c r="W33" s="65"/>
      <c r="X33" s="65"/>
      <c r="Y33"/>
      <c r="AA33" s="65"/>
      <c r="AB33" s="65"/>
      <c r="AE33" s="65"/>
      <c r="AF33" s="65"/>
      <c r="AH33" s="65"/>
      <c r="AI33" s="65"/>
      <c r="AK33"/>
      <c r="AL33" s="61"/>
      <c r="AM33"/>
      <c r="AN33"/>
      <c r="AO33"/>
    </row>
    <row r="34" spans="8:41" x14ac:dyDescent="0.2">
      <c r="L34" s="35"/>
      <c r="M34"/>
      <c r="N34" s="65"/>
      <c r="O34" s="35"/>
      <c r="P34" s="35"/>
      <c r="Q34" s="35"/>
      <c r="R34" s="65"/>
      <c r="S34" s="65"/>
      <c r="T34" s="65"/>
      <c r="W34" s="65"/>
      <c r="X34" s="65"/>
      <c r="Y34"/>
      <c r="AA34" s="65"/>
      <c r="AB34" s="65"/>
      <c r="AE34" s="65"/>
      <c r="AF34" s="65"/>
      <c r="AH34" s="65"/>
      <c r="AI34" s="65"/>
      <c r="AK34"/>
      <c r="AL34" s="61"/>
      <c r="AM34"/>
      <c r="AN34"/>
      <c r="AO34"/>
    </row>
    <row r="35" spans="8:41" x14ac:dyDescent="0.2">
      <c r="L35" s="35"/>
      <c r="M35"/>
      <c r="N35" s="65"/>
      <c r="O35" s="35"/>
      <c r="P35" s="35"/>
      <c r="Q35" s="35"/>
      <c r="R35" s="65"/>
      <c r="S35" s="65"/>
      <c r="T35" s="65"/>
      <c r="W35" s="65"/>
      <c r="X35" s="65"/>
      <c r="Y35"/>
      <c r="AA35" s="65"/>
      <c r="AB35" s="65"/>
      <c r="AE35" s="65"/>
      <c r="AF35" s="65"/>
      <c r="AH35" s="65"/>
      <c r="AI35" s="65"/>
      <c r="AK35"/>
      <c r="AL35" s="61"/>
      <c r="AM35"/>
      <c r="AN35"/>
      <c r="AO35"/>
    </row>
    <row r="36" spans="8:41" x14ac:dyDescent="0.2">
      <c r="L36" s="35"/>
      <c r="M36"/>
      <c r="N36" s="65"/>
      <c r="O36" s="35"/>
      <c r="P36" s="35"/>
      <c r="Q36" s="35"/>
      <c r="R36" s="65"/>
      <c r="S36" s="65"/>
      <c r="T36" s="65"/>
      <c r="W36" s="65"/>
      <c r="X36" s="65"/>
      <c r="Y36"/>
      <c r="AA36" s="65"/>
      <c r="AB36" s="65"/>
      <c r="AE36" s="65"/>
      <c r="AF36" s="65"/>
      <c r="AH36" s="65"/>
      <c r="AI36" s="65"/>
      <c r="AK36"/>
      <c r="AL36" s="61"/>
      <c r="AM36"/>
      <c r="AN36"/>
      <c r="AO36"/>
    </row>
    <row r="37" spans="8:41" x14ac:dyDescent="0.2">
      <c r="L37" s="35"/>
      <c r="N37" s="65"/>
      <c r="O37" s="35"/>
      <c r="P37" s="35"/>
      <c r="Q37" s="35"/>
      <c r="R37" s="65"/>
      <c r="S37" s="65"/>
      <c r="T37" s="65"/>
      <c r="W37" s="65"/>
      <c r="X37" s="65"/>
      <c r="AA37" s="65"/>
      <c r="AB37" s="65"/>
      <c r="AE37" s="65"/>
      <c r="AF37" s="65"/>
      <c r="AH37" s="65"/>
      <c r="AI37" s="65"/>
      <c r="AL37" s="61"/>
    </row>
    <row r="38" spans="8:41" x14ac:dyDescent="0.2">
      <c r="L38" s="35"/>
      <c r="N38" s="65"/>
      <c r="O38" s="35"/>
      <c r="P38" s="35"/>
      <c r="Q38" s="35"/>
      <c r="R38" s="65"/>
      <c r="S38" s="65"/>
      <c r="T38" s="65"/>
      <c r="W38" s="65"/>
      <c r="X38" s="65"/>
      <c r="AA38" s="65"/>
      <c r="AB38" s="65"/>
      <c r="AE38" s="65"/>
      <c r="AF38" s="65"/>
      <c r="AH38" s="65"/>
      <c r="AI38" s="65"/>
      <c r="AL38" s="61"/>
    </row>
    <row r="39" spans="8:41" x14ac:dyDescent="0.2">
      <c r="L39" s="35"/>
      <c r="N39" s="65"/>
      <c r="O39" s="35"/>
      <c r="P39" s="35"/>
      <c r="Q39" s="35"/>
      <c r="R39" s="65"/>
      <c r="S39" s="65"/>
      <c r="T39" s="65"/>
      <c r="W39" s="65"/>
      <c r="X39" s="65"/>
      <c r="AA39" s="65"/>
      <c r="AB39" s="65"/>
      <c r="AE39" s="65"/>
      <c r="AF39" s="65"/>
      <c r="AH39" s="65"/>
      <c r="AI39" s="65"/>
      <c r="AL39" s="61"/>
    </row>
    <row r="40" spans="8:41" x14ac:dyDescent="0.2">
      <c r="L40" s="35"/>
      <c r="N40" s="65"/>
      <c r="O40" s="35"/>
      <c r="P40" s="35"/>
      <c r="Q40" s="35"/>
      <c r="R40" s="65"/>
      <c r="S40" s="65"/>
      <c r="T40" s="65"/>
      <c r="W40" s="65"/>
      <c r="X40" s="65"/>
      <c r="AA40" s="65"/>
      <c r="AB40" s="65"/>
      <c r="AE40" s="65"/>
      <c r="AF40" s="65"/>
      <c r="AH40" s="65"/>
      <c r="AI40" s="65"/>
      <c r="AL40" s="61"/>
    </row>
    <row r="41" spans="8:41" x14ac:dyDescent="0.2">
      <c r="L41" s="35"/>
      <c r="N41" s="65"/>
      <c r="O41" s="35"/>
      <c r="P41" s="35"/>
      <c r="Q41" s="35"/>
      <c r="R41" s="65"/>
      <c r="S41" s="65"/>
      <c r="T41" s="65"/>
      <c r="W41" s="65"/>
      <c r="X41" s="65"/>
      <c r="AA41" s="65"/>
      <c r="AB41" s="65"/>
      <c r="AE41" s="65"/>
      <c r="AF41" s="65"/>
      <c r="AH41" s="65"/>
      <c r="AI41" s="65"/>
      <c r="AL41" s="61"/>
    </row>
    <row r="42" spans="8:41" x14ac:dyDescent="0.2">
      <c r="L42" s="35"/>
      <c r="N42" s="65"/>
      <c r="O42" s="35"/>
      <c r="P42" s="35"/>
      <c r="Q42" s="35"/>
      <c r="R42" s="65"/>
      <c r="S42" s="65"/>
      <c r="T42" s="65"/>
      <c r="W42" s="65"/>
      <c r="X42" s="65"/>
      <c r="AA42" s="65"/>
      <c r="AB42" s="65"/>
      <c r="AE42" s="65"/>
      <c r="AF42" s="65"/>
      <c r="AH42" s="65"/>
      <c r="AI42" s="65"/>
      <c r="AL42" s="61"/>
    </row>
    <row r="43" spans="8:41" x14ac:dyDescent="0.2">
      <c r="L43" s="35"/>
      <c r="N43" s="65"/>
      <c r="O43" s="35"/>
      <c r="P43" s="35"/>
      <c r="Q43" s="35"/>
      <c r="R43" s="65"/>
      <c r="S43" s="65"/>
      <c r="T43" s="65"/>
      <c r="W43" s="65"/>
      <c r="X43" s="65"/>
      <c r="AA43" s="65"/>
      <c r="AB43" s="65"/>
      <c r="AE43" s="65"/>
      <c r="AF43" s="65"/>
      <c r="AH43" s="65"/>
      <c r="AI43" s="65"/>
      <c r="AL43" s="61"/>
    </row>
    <row r="44" spans="8:41" x14ac:dyDescent="0.2">
      <c r="L44" s="35"/>
      <c r="N44" s="65"/>
      <c r="O44" s="35"/>
      <c r="P44" s="35"/>
      <c r="Q44" s="35"/>
      <c r="R44" s="65"/>
      <c r="S44" s="65"/>
      <c r="T44" s="65"/>
      <c r="W44" s="65"/>
      <c r="X44" s="65"/>
      <c r="AA44" s="65"/>
      <c r="AB44" s="65"/>
      <c r="AE44" s="65"/>
      <c r="AF44" s="65"/>
      <c r="AH44" s="65"/>
      <c r="AI44" s="65"/>
      <c r="AL44" s="61"/>
    </row>
    <row r="45" spans="8:41" x14ac:dyDescent="0.2">
      <c r="L45" s="35"/>
      <c r="N45" s="65"/>
      <c r="O45" s="35"/>
      <c r="P45" s="35"/>
      <c r="Q45" s="35"/>
      <c r="R45" s="65"/>
      <c r="S45" s="65"/>
      <c r="T45" s="65"/>
      <c r="W45" s="65"/>
      <c r="X45" s="65"/>
      <c r="AA45" s="65"/>
      <c r="AB45" s="65"/>
      <c r="AE45" s="65"/>
      <c r="AF45" s="65"/>
      <c r="AH45" s="65"/>
      <c r="AI45" s="65"/>
      <c r="AL45" s="61"/>
    </row>
    <row r="46" spans="8:41" x14ac:dyDescent="0.2">
      <c r="L46" s="35"/>
      <c r="N46" s="65"/>
      <c r="O46" s="35"/>
      <c r="P46" s="35"/>
      <c r="Q46" s="35"/>
      <c r="R46" s="65"/>
      <c r="S46" s="65"/>
      <c r="T46" s="65"/>
      <c r="W46" s="65"/>
      <c r="X46" s="65"/>
      <c r="AA46" s="65"/>
      <c r="AB46" s="65"/>
      <c r="AE46" s="65"/>
      <c r="AF46" s="65"/>
      <c r="AH46" s="65"/>
      <c r="AI46" s="65"/>
      <c r="AL46" s="61"/>
    </row>
    <row r="47" spans="8:41" x14ac:dyDescent="0.2">
      <c r="L47" s="35"/>
      <c r="N47" s="65"/>
      <c r="O47" s="35"/>
      <c r="P47" s="35"/>
      <c r="Q47" s="35"/>
      <c r="R47" s="65"/>
      <c r="S47" s="65"/>
      <c r="T47" s="65"/>
      <c r="W47" s="65"/>
      <c r="X47" s="65"/>
      <c r="AA47" s="65"/>
      <c r="AB47" s="65"/>
      <c r="AE47" s="65"/>
      <c r="AF47" s="65"/>
      <c r="AH47" s="65"/>
      <c r="AI47" s="65"/>
      <c r="AL47" s="61"/>
    </row>
    <row r="48" spans="8:41" x14ac:dyDescent="0.2">
      <c r="L48" s="35"/>
      <c r="N48" s="65"/>
      <c r="O48" s="35"/>
      <c r="P48" s="35"/>
      <c r="Q48" s="35"/>
      <c r="R48" s="65"/>
      <c r="S48" s="65"/>
      <c r="T48" s="65"/>
      <c r="W48" s="65"/>
      <c r="X48" s="65"/>
      <c r="AA48" s="65"/>
      <c r="AB48" s="65"/>
      <c r="AE48" s="65"/>
      <c r="AF48" s="65"/>
      <c r="AH48" s="65"/>
      <c r="AI48" s="65"/>
      <c r="AL48" s="61"/>
    </row>
    <row r="49" spans="12:38" x14ac:dyDescent="0.2">
      <c r="L49" s="35"/>
      <c r="N49" s="65"/>
      <c r="O49" s="35"/>
      <c r="P49" s="35"/>
      <c r="Q49" s="35"/>
      <c r="R49" s="65"/>
      <c r="S49" s="65"/>
      <c r="T49" s="65"/>
      <c r="W49" s="65"/>
      <c r="X49" s="65"/>
      <c r="AA49" s="65"/>
      <c r="AB49" s="65"/>
      <c r="AE49" s="65"/>
      <c r="AF49" s="65"/>
      <c r="AH49" s="65"/>
      <c r="AI49" s="65"/>
      <c r="AL49" s="61"/>
    </row>
    <row r="50" spans="12:38" x14ac:dyDescent="0.2">
      <c r="L50" s="35"/>
      <c r="N50" s="65"/>
      <c r="O50" s="35"/>
      <c r="P50" s="35"/>
      <c r="Q50" s="35"/>
      <c r="R50" s="65"/>
      <c r="S50" s="65"/>
      <c r="T50" s="65"/>
      <c r="W50" s="65"/>
      <c r="X50" s="65"/>
      <c r="AA50" s="65"/>
      <c r="AB50" s="65"/>
      <c r="AE50" s="65"/>
      <c r="AF50" s="65"/>
      <c r="AH50" s="65"/>
      <c r="AI50" s="65"/>
      <c r="AL50" s="61"/>
    </row>
    <row r="51" spans="12:38" x14ac:dyDescent="0.2">
      <c r="L51" s="35"/>
      <c r="N51" s="65"/>
      <c r="O51" s="35"/>
      <c r="P51" s="35"/>
      <c r="Q51" s="35"/>
      <c r="R51" s="65"/>
      <c r="S51" s="65"/>
      <c r="T51" s="65"/>
      <c r="W51" s="65"/>
      <c r="X51" s="65"/>
      <c r="AA51" s="65"/>
      <c r="AB51" s="65"/>
      <c r="AE51" s="65"/>
      <c r="AF51" s="65"/>
      <c r="AH51" s="65"/>
      <c r="AI51" s="65"/>
      <c r="AL51" s="61"/>
    </row>
  </sheetData>
  <sortState ref="A9:AW29">
    <sortCondition descending="1" ref="AQ9:AQ29"/>
  </sortState>
  <mergeCells count="37">
    <mergeCell ref="AA7:AB7"/>
    <mergeCell ref="AC7:AD7"/>
    <mergeCell ref="Y7:Z7"/>
    <mergeCell ref="AK6:AK8"/>
    <mergeCell ref="O7:P7"/>
    <mergeCell ref="O6:R6"/>
    <mergeCell ref="F6:F8"/>
    <mergeCell ref="M6:M8"/>
    <mergeCell ref="N6:N8"/>
    <mergeCell ref="G6:G8"/>
    <mergeCell ref="K6:K8"/>
    <mergeCell ref="L6:L8"/>
    <mergeCell ref="H6:J6"/>
    <mergeCell ref="H7:H8"/>
    <mergeCell ref="I7:I8"/>
    <mergeCell ref="J7:J8"/>
    <mergeCell ref="A6:A8"/>
    <mergeCell ref="B6:B8"/>
    <mergeCell ref="C6:C8"/>
    <mergeCell ref="D6:D8"/>
    <mergeCell ref="E6:E8"/>
    <mergeCell ref="AQ6:AQ8"/>
    <mergeCell ref="R7:R8"/>
    <mergeCell ref="S7:T7"/>
    <mergeCell ref="U7:V7"/>
    <mergeCell ref="W7:X7"/>
    <mergeCell ref="AE7:AF7"/>
    <mergeCell ref="AN6:AN8"/>
    <mergeCell ref="AO6:AO8"/>
    <mergeCell ref="AP6:AP8"/>
    <mergeCell ref="AM6:AM8"/>
    <mergeCell ref="U6:V6"/>
    <mergeCell ref="AL6:AL8"/>
    <mergeCell ref="Y6:Z6"/>
    <mergeCell ref="AC6:AD6"/>
    <mergeCell ref="AE6:AG6"/>
    <mergeCell ref="AH7:AI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AW32"/>
  <sheetViews>
    <sheetView topLeftCell="A6" workbookViewId="0">
      <pane xSplit="3" ySplit="3" topLeftCell="H9" activePane="bottomRight" state="frozen"/>
      <selection activeCell="A6" sqref="A6"/>
      <selection pane="topRight" activeCell="D6" sqref="D6"/>
      <selection pane="bottomLeft" activeCell="A9" sqref="A9"/>
      <selection pane="bottomRight" activeCell="A10" sqref="A10"/>
    </sheetView>
  </sheetViews>
  <sheetFormatPr defaultRowHeight="12.75" x14ac:dyDescent="0.2"/>
  <cols>
    <col min="1" max="1" width="4.28515625" customWidth="1"/>
    <col min="2" max="2" width="12.85546875" customWidth="1"/>
    <col min="3" max="3" width="5" customWidth="1"/>
    <col min="4" max="4" width="28.140625" bestFit="1" customWidth="1"/>
    <col min="5" max="5" width="23.5703125" customWidth="1"/>
    <col min="6" max="6" width="20.7109375" customWidth="1"/>
    <col min="7" max="7" width="24.85546875" customWidth="1"/>
    <col min="8" max="8" width="5.7109375" bestFit="1" customWidth="1"/>
    <col min="9" max="9" width="8.7109375" style="13" customWidth="1"/>
    <col min="10" max="10" width="3.5703125" style="67" customWidth="1"/>
    <col min="11" max="11" width="6.42578125" style="5" customWidth="1"/>
    <col min="12" max="12" width="5.85546875" customWidth="1"/>
    <col min="13" max="13" width="8.5703125" customWidth="1"/>
    <col min="14" max="14" width="4.28515625" customWidth="1"/>
    <col min="15" max="16" width="3.140625" style="67" customWidth="1"/>
    <col min="17" max="17" width="7.5703125" customWidth="1"/>
    <col min="18" max="19" width="3.140625" style="67" customWidth="1"/>
    <col min="20" max="20" width="5.7109375" customWidth="1"/>
    <col min="21" max="21" width="6.140625" customWidth="1"/>
    <col min="22" max="23" width="3.140625" style="67" customWidth="1"/>
    <col min="24" max="24" width="5.42578125" style="2" customWidth="1"/>
    <col min="25" max="25" width="5.5703125" bestFit="1" customWidth="1"/>
    <col min="26" max="27" width="3.140625" style="67" customWidth="1"/>
    <col min="28" max="28" width="6.7109375" customWidth="1"/>
    <col min="29" max="29" width="5.7109375" customWidth="1"/>
    <col min="30" max="31" width="3.140625" style="67" customWidth="1"/>
    <col min="32" max="32" width="6.7109375" customWidth="1"/>
    <col min="33" max="33" width="8.7109375" style="13" customWidth="1"/>
    <col min="34" max="34" width="6.7109375" style="62" customWidth="1"/>
    <col min="35" max="36" width="8.7109375" style="13" customWidth="1"/>
    <col min="37" max="37" width="8.7109375" style="5" customWidth="1"/>
    <col min="38" max="38" width="8" style="1" customWidth="1"/>
    <col min="39" max="39" width="8.85546875" style="1" customWidth="1"/>
  </cols>
  <sheetData>
    <row r="1" spans="1:49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41"/>
      <c r="I1" s="42" t="str">
        <f>Osnovni_podatki!B6</f>
        <v>REGIJSKO TEKMOVANJE V GASILSKI ORIENTACIJI "2017"</v>
      </c>
      <c r="J1" s="63"/>
      <c r="K1" s="41"/>
      <c r="L1" s="41"/>
      <c r="M1" s="41"/>
      <c r="N1" s="41"/>
      <c r="O1" s="63"/>
      <c r="P1" s="63"/>
      <c r="Q1" s="42"/>
      <c r="R1" s="63"/>
      <c r="S1" s="63"/>
      <c r="V1" s="63"/>
      <c r="W1" s="63"/>
      <c r="X1" s="42"/>
      <c r="Y1" s="42"/>
      <c r="Z1" s="63"/>
      <c r="AA1" s="63"/>
      <c r="AB1" s="42"/>
      <c r="AC1" s="42"/>
      <c r="AD1" s="63"/>
      <c r="AE1" s="63"/>
      <c r="AF1" s="42"/>
      <c r="AG1" s="42"/>
      <c r="AH1" s="59"/>
      <c r="AI1" s="42"/>
      <c r="AJ1" s="42"/>
      <c r="AK1" s="43"/>
      <c r="AL1" s="43"/>
      <c r="AM1" s="44" t="str">
        <f>Osnovni_podatki!B8&amp;", "&amp;TEXT(Osnovni_podatki!B9,"dd. mmmm yyyy")</f>
        <v>Lipa, 09. september 2017</v>
      </c>
      <c r="AO1" s="43"/>
    </row>
    <row r="2" spans="1:49" s="1" customFormat="1" ht="18" x14ac:dyDescent="0.25">
      <c r="A2" s="45"/>
      <c r="B2" s="45"/>
      <c r="C2" s="45"/>
      <c r="D2" s="35"/>
      <c r="E2" s="46"/>
      <c r="F2" s="46"/>
      <c r="G2" s="46"/>
      <c r="H2" s="46"/>
      <c r="I2" s="46"/>
      <c r="J2" s="64"/>
      <c r="K2" s="46"/>
      <c r="L2" s="46"/>
      <c r="M2" s="46"/>
      <c r="N2" s="46"/>
      <c r="O2" s="64"/>
      <c r="P2" s="64"/>
      <c r="Q2" s="51"/>
      <c r="R2" s="64"/>
      <c r="S2" s="64"/>
      <c r="T2" s="45"/>
      <c r="U2" s="47"/>
      <c r="V2" s="64"/>
      <c r="W2" s="64"/>
      <c r="X2" s="50"/>
      <c r="Y2" s="51"/>
      <c r="Z2" s="64"/>
      <c r="AA2" s="64"/>
      <c r="AB2" s="48"/>
      <c r="AC2" s="49"/>
      <c r="AD2" s="64"/>
      <c r="AE2" s="64"/>
      <c r="AF2" s="47"/>
      <c r="AG2" s="47"/>
      <c r="AH2" s="60"/>
      <c r="AI2" s="49"/>
      <c r="AJ2" s="49"/>
      <c r="AK2" s="49"/>
      <c r="AL2" s="45"/>
      <c r="AM2" s="52"/>
      <c r="AN2" s="52"/>
      <c r="AO2" s="45"/>
      <c r="AP2" s="45"/>
      <c r="AQ2" s="4"/>
      <c r="AR2" s="4"/>
      <c r="AS2" s="4"/>
      <c r="AT2" s="4"/>
    </row>
    <row r="3" spans="1:49" x14ac:dyDescent="0.2">
      <c r="A3" s="35"/>
      <c r="B3" s="35"/>
      <c r="C3" s="35"/>
      <c r="D3" s="35"/>
      <c r="E3" s="35"/>
      <c r="F3" s="35"/>
      <c r="G3" s="35"/>
      <c r="H3" s="35"/>
      <c r="I3" s="35"/>
      <c r="J3" s="65"/>
      <c r="K3" s="35"/>
      <c r="L3" s="35"/>
      <c r="M3" s="35"/>
      <c r="N3" s="35"/>
      <c r="O3" s="65"/>
      <c r="P3" s="65"/>
      <c r="Q3" s="35"/>
      <c r="R3" s="65"/>
      <c r="S3" s="65"/>
      <c r="T3" s="53"/>
      <c r="U3" s="53"/>
      <c r="V3" s="65"/>
      <c r="W3" s="65"/>
      <c r="X3" s="53"/>
      <c r="Y3" s="35"/>
      <c r="Z3" s="65"/>
      <c r="AA3" s="65"/>
      <c r="AB3" s="53"/>
      <c r="AC3" s="24"/>
      <c r="AD3" s="65"/>
      <c r="AE3" s="65"/>
      <c r="AF3" s="35"/>
      <c r="AG3" s="35"/>
      <c r="AH3" s="61"/>
      <c r="AI3" s="24"/>
      <c r="AJ3" s="24"/>
      <c r="AK3" s="25"/>
      <c r="AL3" s="45"/>
      <c r="AM3" s="45"/>
      <c r="AN3" s="35"/>
      <c r="AO3" s="35"/>
      <c r="AP3" s="35"/>
      <c r="AQ3" s="3"/>
      <c r="AR3" s="3"/>
      <c r="AS3" s="3"/>
      <c r="AT3" s="3"/>
    </row>
    <row r="4" spans="1:49" ht="18" customHeight="1" x14ac:dyDescent="0.25">
      <c r="A4" s="35"/>
      <c r="B4" s="35"/>
      <c r="C4" s="35"/>
      <c r="D4" s="57" t="s">
        <v>65</v>
      </c>
      <c r="E4" s="35"/>
      <c r="F4" s="35"/>
      <c r="G4" s="35"/>
      <c r="H4" s="35"/>
      <c r="I4" s="35"/>
      <c r="J4" s="65"/>
      <c r="K4" s="35"/>
      <c r="L4" s="35"/>
      <c r="M4" s="35"/>
      <c r="N4" s="35"/>
      <c r="O4" s="65"/>
      <c r="P4" s="65"/>
      <c r="Q4" s="35"/>
      <c r="R4" s="65"/>
      <c r="S4" s="65"/>
      <c r="T4" s="35"/>
      <c r="U4" s="35"/>
      <c r="V4" s="65"/>
      <c r="W4" s="65"/>
      <c r="X4" s="35"/>
      <c r="Y4" s="35"/>
      <c r="Z4" s="65"/>
      <c r="AA4" s="65"/>
      <c r="AB4" s="35"/>
      <c r="AC4" s="35"/>
      <c r="AD4" s="65"/>
      <c r="AE4" s="65"/>
      <c r="AF4" s="35"/>
      <c r="AG4" s="35"/>
      <c r="AH4" s="61"/>
      <c r="AI4" s="24"/>
      <c r="AJ4" s="45"/>
      <c r="AK4" s="45"/>
      <c r="AL4" s="45"/>
      <c r="AM4" s="45"/>
      <c r="AN4" s="45"/>
      <c r="AO4" s="45"/>
      <c r="AP4" s="35"/>
      <c r="AQ4" s="3"/>
      <c r="AR4" s="3"/>
      <c r="AS4" s="3"/>
      <c r="AT4" s="3"/>
    </row>
    <row r="5" spans="1:49" ht="18" customHeight="1" x14ac:dyDescent="0.25">
      <c r="A5" s="35"/>
      <c r="B5" s="35"/>
      <c r="C5" s="35"/>
      <c r="D5" s="57"/>
      <c r="E5" s="35"/>
      <c r="F5" s="35"/>
      <c r="G5" s="35"/>
      <c r="H5" s="35"/>
      <c r="I5" s="35"/>
      <c r="J5" s="65"/>
      <c r="K5" s="35"/>
      <c r="L5" s="35"/>
      <c r="M5" s="35"/>
      <c r="N5" s="35"/>
      <c r="O5" s="65"/>
      <c r="P5" s="65"/>
      <c r="Q5" s="35"/>
      <c r="R5" s="65"/>
      <c r="S5" s="65"/>
      <c r="T5" s="35"/>
      <c r="U5" s="35"/>
      <c r="V5" s="65"/>
      <c r="W5" s="65"/>
      <c r="X5" s="35"/>
      <c r="Y5" s="35"/>
      <c r="Z5" s="65"/>
      <c r="AA5" s="65"/>
      <c r="AB5" s="35"/>
      <c r="AC5" s="35"/>
      <c r="AD5" s="65"/>
      <c r="AE5" s="65"/>
      <c r="AF5" s="35"/>
      <c r="AG5" s="35"/>
      <c r="AH5" s="61"/>
      <c r="AI5" s="24"/>
      <c r="AJ5" s="45"/>
      <c r="AK5" s="45"/>
      <c r="AL5" s="45"/>
      <c r="AM5" s="45"/>
      <c r="AN5" s="45"/>
      <c r="AO5" s="45"/>
      <c r="AP5" s="35"/>
      <c r="AQ5" s="3"/>
      <c r="AR5" s="3"/>
      <c r="AS5" s="3"/>
      <c r="AT5" s="3"/>
    </row>
    <row r="6" spans="1:49" ht="18" customHeight="1" x14ac:dyDescent="0.2">
      <c r="A6" s="154" t="s">
        <v>15</v>
      </c>
      <c r="B6" s="154" t="s">
        <v>14</v>
      </c>
      <c r="C6" s="154" t="s">
        <v>35</v>
      </c>
      <c r="D6" s="154" t="s">
        <v>4</v>
      </c>
      <c r="E6" s="154" t="s">
        <v>19</v>
      </c>
      <c r="F6" s="154" t="s">
        <v>29</v>
      </c>
      <c r="G6" s="154" t="s">
        <v>30</v>
      </c>
      <c r="H6" s="154" t="s">
        <v>31</v>
      </c>
      <c r="I6" s="163" t="s">
        <v>16</v>
      </c>
      <c r="J6" s="129" t="s">
        <v>43</v>
      </c>
      <c r="K6" s="149" t="s">
        <v>6</v>
      </c>
      <c r="L6" s="150"/>
      <c r="M6" s="150"/>
      <c r="N6" s="151"/>
      <c r="O6" s="58"/>
      <c r="P6" s="66"/>
      <c r="Q6" s="73" t="s">
        <v>5</v>
      </c>
      <c r="R6" s="58"/>
      <c r="S6" s="66"/>
      <c r="T6" s="161" t="s">
        <v>0</v>
      </c>
      <c r="U6" s="162"/>
      <c r="V6" s="58"/>
      <c r="W6" s="66"/>
      <c r="X6" s="161" t="s">
        <v>2</v>
      </c>
      <c r="Y6" s="162"/>
      <c r="Z6" s="58"/>
      <c r="AA6" s="66"/>
      <c r="AB6" s="161" t="s">
        <v>1</v>
      </c>
      <c r="AC6" s="162"/>
      <c r="AD6" s="58"/>
      <c r="AE6" s="66"/>
      <c r="AF6" s="73" t="s">
        <v>10</v>
      </c>
      <c r="AG6" s="146" t="s">
        <v>33</v>
      </c>
      <c r="AH6" s="134" t="s">
        <v>63</v>
      </c>
      <c r="AI6" s="146" t="s">
        <v>34</v>
      </c>
      <c r="AJ6" s="146" t="s">
        <v>18</v>
      </c>
      <c r="AK6" s="146" t="s">
        <v>17</v>
      </c>
      <c r="AL6" s="146" t="s">
        <v>20</v>
      </c>
      <c r="AM6" s="144" t="s">
        <v>3</v>
      </c>
      <c r="AN6" s="45"/>
      <c r="AO6" s="45"/>
      <c r="AP6" s="35"/>
      <c r="AQ6" s="3"/>
      <c r="AR6" s="3"/>
      <c r="AS6" s="3"/>
      <c r="AT6" s="3"/>
    </row>
    <row r="7" spans="1:49" ht="39.950000000000003" customHeight="1" x14ac:dyDescent="0.2">
      <c r="A7" s="154"/>
      <c r="B7" s="154"/>
      <c r="C7" s="154"/>
      <c r="D7" s="154"/>
      <c r="E7" s="154"/>
      <c r="F7" s="154"/>
      <c r="G7" s="154"/>
      <c r="H7" s="154"/>
      <c r="I7" s="164"/>
      <c r="J7" s="130"/>
      <c r="K7" s="140" t="s">
        <v>38</v>
      </c>
      <c r="L7" s="132"/>
      <c r="M7" s="76" t="s">
        <v>60</v>
      </c>
      <c r="N7" s="152" t="s">
        <v>56</v>
      </c>
      <c r="O7" s="140" t="s">
        <v>40</v>
      </c>
      <c r="P7" s="132"/>
      <c r="Q7" s="74" t="s">
        <v>54</v>
      </c>
      <c r="R7" s="140" t="s">
        <v>40</v>
      </c>
      <c r="S7" s="132"/>
      <c r="T7" s="132" t="s">
        <v>58</v>
      </c>
      <c r="U7" s="133"/>
      <c r="V7" s="140" t="s">
        <v>40</v>
      </c>
      <c r="W7" s="132"/>
      <c r="X7" s="132" t="s">
        <v>59</v>
      </c>
      <c r="Y7" s="133"/>
      <c r="Z7" s="140" t="s">
        <v>40</v>
      </c>
      <c r="AA7" s="132"/>
      <c r="AB7" s="132" t="s">
        <v>36</v>
      </c>
      <c r="AC7" s="133"/>
      <c r="AD7" s="140" t="s">
        <v>40</v>
      </c>
      <c r="AE7" s="132"/>
      <c r="AF7" s="74" t="s">
        <v>32</v>
      </c>
      <c r="AG7" s="146"/>
      <c r="AH7" s="135"/>
      <c r="AI7" s="146"/>
      <c r="AJ7" s="146"/>
      <c r="AK7" s="146"/>
      <c r="AL7" s="146"/>
      <c r="AM7" s="144"/>
      <c r="AN7" s="45"/>
      <c r="AO7" s="45"/>
      <c r="AP7" s="35"/>
      <c r="AQ7" s="3"/>
      <c r="AR7" s="3"/>
      <c r="AS7" s="3"/>
      <c r="AT7" s="3"/>
    </row>
    <row r="8" spans="1:49" ht="15" customHeight="1" x14ac:dyDescent="0.2">
      <c r="A8" s="154"/>
      <c r="B8" s="154"/>
      <c r="C8" s="154"/>
      <c r="D8" s="154"/>
      <c r="E8" s="154"/>
      <c r="F8" s="154"/>
      <c r="G8" s="154"/>
      <c r="H8" s="154"/>
      <c r="I8" s="165"/>
      <c r="J8" s="131"/>
      <c r="K8" s="31" t="s">
        <v>8</v>
      </c>
      <c r="L8" s="68" t="s">
        <v>7</v>
      </c>
      <c r="M8" s="68"/>
      <c r="N8" s="153"/>
      <c r="O8" s="69" t="s">
        <v>41</v>
      </c>
      <c r="P8" s="70" t="s">
        <v>42</v>
      </c>
      <c r="Q8" s="32" t="s">
        <v>7</v>
      </c>
      <c r="R8" s="69" t="s">
        <v>41</v>
      </c>
      <c r="S8" s="70" t="s">
        <v>42</v>
      </c>
      <c r="T8" s="68" t="s">
        <v>8</v>
      </c>
      <c r="U8" s="32" t="s">
        <v>7</v>
      </c>
      <c r="V8" s="69" t="s">
        <v>41</v>
      </c>
      <c r="W8" s="70" t="s">
        <v>42</v>
      </c>
      <c r="X8" s="68" t="s">
        <v>8</v>
      </c>
      <c r="Y8" s="32" t="s">
        <v>7</v>
      </c>
      <c r="Z8" s="69" t="s">
        <v>41</v>
      </c>
      <c r="AA8" s="70" t="s">
        <v>42</v>
      </c>
      <c r="AB8" s="68" t="s">
        <v>8</v>
      </c>
      <c r="AC8" s="32" t="s">
        <v>7</v>
      </c>
      <c r="AD8" s="69" t="s">
        <v>41</v>
      </c>
      <c r="AE8" s="70" t="s">
        <v>42</v>
      </c>
      <c r="AF8" s="32" t="s">
        <v>7</v>
      </c>
      <c r="AG8" s="146"/>
      <c r="AH8" s="136"/>
      <c r="AI8" s="146"/>
      <c r="AJ8" s="146"/>
      <c r="AK8" s="146"/>
      <c r="AL8" s="146"/>
      <c r="AM8" s="144"/>
      <c r="AN8" s="45"/>
      <c r="AO8" s="45"/>
      <c r="AP8" s="35"/>
      <c r="AQ8" s="3"/>
      <c r="AR8" s="3"/>
      <c r="AS8" s="3"/>
      <c r="AT8" s="3"/>
    </row>
    <row r="9" spans="1:49" x14ac:dyDescent="0.2">
      <c r="A9" s="26">
        <v>1</v>
      </c>
      <c r="B9" s="30" t="s">
        <v>200</v>
      </c>
      <c r="C9" s="21"/>
      <c r="D9" s="117" t="s">
        <v>67</v>
      </c>
      <c r="E9" s="117" t="s">
        <v>68</v>
      </c>
      <c r="F9" s="20" t="s">
        <v>105</v>
      </c>
      <c r="G9" s="20" t="s">
        <v>199</v>
      </c>
      <c r="H9" s="16">
        <v>1000</v>
      </c>
      <c r="I9" s="14">
        <v>0.40416666666666662</v>
      </c>
      <c r="J9" s="75"/>
      <c r="K9" s="22">
        <v>27.3</v>
      </c>
      <c r="L9" s="11">
        <v>7</v>
      </c>
      <c r="M9" s="23"/>
      <c r="N9" s="75">
        <v>0</v>
      </c>
      <c r="O9" s="71">
        <v>3</v>
      </c>
      <c r="P9" s="72">
        <v>12</v>
      </c>
      <c r="Q9" s="11">
        <v>10</v>
      </c>
      <c r="R9" s="71">
        <v>6</v>
      </c>
      <c r="S9" s="72">
        <v>51</v>
      </c>
      <c r="T9" s="9">
        <v>34.36</v>
      </c>
      <c r="U9" s="8">
        <v>10</v>
      </c>
      <c r="V9" s="71">
        <v>5</v>
      </c>
      <c r="W9" s="72">
        <v>54</v>
      </c>
      <c r="X9" s="22">
        <v>15.58</v>
      </c>
      <c r="Y9" s="11">
        <v>5</v>
      </c>
      <c r="Z9" s="71">
        <v>2</v>
      </c>
      <c r="AA9" s="72">
        <v>0</v>
      </c>
      <c r="AB9" s="9">
        <v>31.5</v>
      </c>
      <c r="AC9" s="8">
        <v>0</v>
      </c>
      <c r="AD9" s="71">
        <v>2</v>
      </c>
      <c r="AE9" s="72">
        <v>58</v>
      </c>
      <c r="AF9" s="11">
        <v>0</v>
      </c>
      <c r="AG9" s="12">
        <v>0.45468749999999997</v>
      </c>
      <c r="AH9" s="113"/>
      <c r="AI9" s="12">
        <f>TIME(,O9+R9+V9+Z9+AD9,P9+S9+W9+AA9+AE9)</f>
        <v>1.4525462962962964E-2</v>
      </c>
      <c r="AJ9" s="15">
        <f>AG9-I9-AI9</f>
        <v>3.5995370370370386E-2</v>
      </c>
      <c r="AK9" s="34">
        <f>((((HOUR(AJ9))*3600)+((MINUTE(AJ9))*60)+(SECOND(AJ9)))*2)/60</f>
        <v>103.66666666666667</v>
      </c>
      <c r="AL9" s="34">
        <f>K9+L9+Q9+T9+U9+X9+Y9+AB9+AC9+AF9+AK9+J9+N9+AH9</f>
        <v>244.40666666666669</v>
      </c>
      <c r="AM9" s="7">
        <f>H9-AL9</f>
        <v>755.59333333333325</v>
      </c>
      <c r="AN9" s="6"/>
      <c r="AO9" s="6"/>
      <c r="AP9" s="3"/>
      <c r="AQ9" s="3"/>
      <c r="AR9" s="3"/>
    </row>
    <row r="10" spans="1:49" x14ac:dyDescent="0.2">
      <c r="A10" s="26">
        <v>2</v>
      </c>
      <c r="B10" s="30" t="s">
        <v>200</v>
      </c>
      <c r="C10" s="21"/>
      <c r="D10" s="117" t="s">
        <v>116</v>
      </c>
      <c r="E10" s="117" t="s">
        <v>80</v>
      </c>
      <c r="F10" s="20" t="s">
        <v>105</v>
      </c>
      <c r="G10" s="20" t="s">
        <v>198</v>
      </c>
      <c r="H10" s="16">
        <v>1000</v>
      </c>
      <c r="I10" s="14">
        <v>0.38125000000000003</v>
      </c>
      <c r="J10" s="75"/>
      <c r="K10" s="22">
        <v>27.3</v>
      </c>
      <c r="L10" s="11">
        <v>0</v>
      </c>
      <c r="M10" s="23"/>
      <c r="N10" s="75">
        <v>0</v>
      </c>
      <c r="O10" s="71">
        <v>4</v>
      </c>
      <c r="P10" s="72">
        <v>13</v>
      </c>
      <c r="Q10" s="11">
        <v>10</v>
      </c>
      <c r="R10" s="71">
        <v>9</v>
      </c>
      <c r="S10" s="72">
        <v>33</v>
      </c>
      <c r="T10" s="9">
        <v>45.58</v>
      </c>
      <c r="U10" s="8">
        <v>25</v>
      </c>
      <c r="V10" s="71">
        <v>2</v>
      </c>
      <c r="W10" s="72">
        <v>47</v>
      </c>
      <c r="X10" s="22">
        <v>14.46</v>
      </c>
      <c r="Y10" s="11">
        <v>5</v>
      </c>
      <c r="Z10" s="71">
        <v>5</v>
      </c>
      <c r="AA10" s="72">
        <v>57</v>
      </c>
      <c r="AB10" s="9">
        <v>51</v>
      </c>
      <c r="AC10" s="8">
        <v>5</v>
      </c>
      <c r="AD10" s="71">
        <v>1</v>
      </c>
      <c r="AE10" s="72">
        <v>33</v>
      </c>
      <c r="AF10" s="11">
        <v>0</v>
      </c>
      <c r="AG10" s="12">
        <v>0.45114583333333336</v>
      </c>
      <c r="AH10" s="113"/>
      <c r="AI10" s="12">
        <f>TIME(,O10+R10+V10+Z10+AD10,P10+S10+W10+AA10+AE10)</f>
        <v>1.6701388888888887E-2</v>
      </c>
      <c r="AJ10" s="15">
        <f>AG10-I10-AI10</f>
        <v>5.3194444444444433E-2</v>
      </c>
      <c r="AK10" s="34">
        <f>((((HOUR(AJ10))*3600)+((MINUTE(AJ10))*60)+(SECOND(AJ10)))*2)/60</f>
        <v>153.19999999999999</v>
      </c>
      <c r="AL10" s="34">
        <f>K10+L10+Q10+T10+U10+X10+Y10+AB10+AC10+AF10+AK10+J10+N10+AH10</f>
        <v>336.53999999999996</v>
      </c>
      <c r="AM10" s="7">
        <f>H10-AL10</f>
        <v>663.46</v>
      </c>
      <c r="AN10" s="6"/>
      <c r="AO10" s="6"/>
      <c r="AP10" s="3"/>
      <c r="AQ10" s="3"/>
      <c r="AR10" s="3"/>
    </row>
    <row r="11" spans="1:49" x14ac:dyDescent="0.2">
      <c r="J11" s="65"/>
      <c r="O11" s="65"/>
      <c r="P11" s="65"/>
      <c r="R11" s="65"/>
      <c r="S11" s="65"/>
      <c r="V11" s="65"/>
      <c r="W11" s="65"/>
      <c r="Z11" s="65"/>
      <c r="AA11" s="65"/>
      <c r="AD11" s="65"/>
      <c r="AE11" s="65"/>
      <c r="AH11" s="61"/>
    </row>
    <row r="12" spans="1:49" x14ac:dyDescent="0.2">
      <c r="A12" s="35" t="str">
        <f>Osnovni_podatki!A10</f>
        <v>Predsednik tekmovalnega odbora:</v>
      </c>
      <c r="B12" s="35"/>
      <c r="C12" s="35"/>
      <c r="D12" s="35"/>
      <c r="E12" s="35"/>
      <c r="F12" s="35"/>
      <c r="G12" s="35"/>
      <c r="H12" s="96"/>
      <c r="I12" s="96"/>
      <c r="J12" s="96"/>
      <c r="K12" s="96"/>
      <c r="L12" s="35"/>
      <c r="M12" s="61"/>
      <c r="N12" s="67"/>
      <c r="O12" s="35"/>
      <c r="P12" s="35"/>
      <c r="Q12" s="65" t="str">
        <f>Osnovni_podatki!A11</f>
        <v>Predsednik B komisije:</v>
      </c>
      <c r="R12" s="65"/>
      <c r="S12" s="65"/>
      <c r="T12" s="65"/>
      <c r="U12" s="35"/>
      <c r="V12" s="35"/>
      <c r="W12" s="65"/>
      <c r="X12" s="65"/>
      <c r="Y12" s="35"/>
      <c r="Z12" s="65"/>
      <c r="AA12" s="65"/>
      <c r="AB12" s="35"/>
      <c r="AC12" s="61"/>
      <c r="AD12" s="61"/>
      <c r="AE12" s="35"/>
      <c r="AF12" s="35"/>
      <c r="AG12" s="35"/>
      <c r="AH12" s="61"/>
      <c r="AI12" s="112"/>
      <c r="AJ12" s="103"/>
      <c r="AK12" s="54"/>
      <c r="AL12" s="109"/>
      <c r="AM12" s="112" t="str">
        <f>Osnovni_podatki!A12</f>
        <v>Vodja tekmovanja:</v>
      </c>
      <c r="AN12" s="35"/>
      <c r="AO12" s="35"/>
      <c r="AP12" s="35"/>
      <c r="AR12" s="35"/>
      <c r="AS12" s="35"/>
      <c r="AT12" s="35"/>
      <c r="AU12" s="35"/>
      <c r="AV12" s="35"/>
      <c r="AW12" s="35"/>
    </row>
    <row r="13" spans="1:49" x14ac:dyDescent="0.2">
      <c r="A13" s="35" t="str">
        <f>Osnovni_podatki!B10</f>
        <v>Jože FERČAK</v>
      </c>
      <c r="B13" s="35"/>
      <c r="C13" s="35"/>
      <c r="D13" s="35"/>
      <c r="E13" s="35"/>
      <c r="F13" s="35"/>
      <c r="G13" s="35"/>
      <c r="H13" s="96"/>
      <c r="I13" s="96"/>
      <c r="J13" s="96"/>
      <c r="K13" s="96"/>
      <c r="L13" s="35"/>
      <c r="M13" s="61"/>
      <c r="N13" s="67"/>
      <c r="O13" s="35"/>
      <c r="P13" s="35"/>
      <c r="Q13" s="65" t="str">
        <f>Osnovni_podatki!B11</f>
        <v>Ivan KASNIK</v>
      </c>
      <c r="R13" s="65"/>
      <c r="S13" s="65"/>
      <c r="T13" s="65"/>
      <c r="U13" s="35"/>
      <c r="V13" s="35"/>
      <c r="W13" s="65"/>
      <c r="X13" s="65"/>
      <c r="Y13" s="35"/>
      <c r="Z13" s="65"/>
      <c r="AA13" s="65"/>
      <c r="AB13" s="35"/>
      <c r="AC13" s="61"/>
      <c r="AD13" s="61"/>
      <c r="AE13" s="35"/>
      <c r="AF13" s="35"/>
      <c r="AG13" s="35"/>
      <c r="AH13" s="61"/>
      <c r="AI13" s="112"/>
      <c r="AJ13" s="103"/>
      <c r="AK13" s="54"/>
      <c r="AL13" s="109"/>
      <c r="AM13" s="112" t="str">
        <f>Osnovni_podatki!B12</f>
        <v>Bojan LONČAR</v>
      </c>
      <c r="AN13" s="35"/>
      <c r="AO13" s="35"/>
      <c r="AP13" s="35"/>
      <c r="AR13" s="35"/>
      <c r="AS13" s="35"/>
      <c r="AT13" s="35"/>
      <c r="AU13" s="35"/>
      <c r="AV13" s="35"/>
      <c r="AW13" s="35"/>
    </row>
    <row r="14" spans="1:49" x14ac:dyDescent="0.2">
      <c r="J14" s="65"/>
      <c r="O14" s="65"/>
      <c r="P14" s="65"/>
      <c r="R14" s="65"/>
      <c r="S14" s="65"/>
      <c r="V14" s="65"/>
      <c r="W14" s="65"/>
      <c r="Z14" s="65"/>
      <c r="AA14" s="65"/>
      <c r="AD14" s="65"/>
      <c r="AE14" s="65"/>
      <c r="AH14" s="61"/>
    </row>
    <row r="15" spans="1:49" x14ac:dyDescent="0.2">
      <c r="J15" s="65"/>
      <c r="O15" s="65"/>
      <c r="P15" s="65"/>
      <c r="R15" s="65"/>
      <c r="S15" s="65"/>
      <c r="V15" s="65"/>
      <c r="W15" s="65"/>
      <c r="Z15" s="65"/>
      <c r="AA15" s="65"/>
      <c r="AD15" s="65"/>
      <c r="AE15" s="65"/>
      <c r="AH15" s="61"/>
    </row>
    <row r="16" spans="1:49" x14ac:dyDescent="0.2">
      <c r="J16" s="65"/>
      <c r="O16" s="65"/>
      <c r="P16" s="65"/>
      <c r="R16" s="65"/>
      <c r="S16" s="65"/>
      <c r="V16" s="65"/>
      <c r="W16" s="65"/>
      <c r="Z16" s="65"/>
      <c r="AA16" s="65"/>
      <c r="AD16" s="65"/>
      <c r="AE16" s="65"/>
      <c r="AH16" s="61"/>
    </row>
    <row r="17" spans="10:34" x14ac:dyDescent="0.2">
      <c r="J17" s="65"/>
      <c r="O17" s="65"/>
      <c r="P17" s="65"/>
      <c r="R17" s="65"/>
      <c r="S17" s="65"/>
      <c r="V17" s="65"/>
      <c r="W17" s="65"/>
      <c r="Z17" s="65"/>
      <c r="AA17" s="65"/>
      <c r="AD17" s="65"/>
      <c r="AE17" s="65"/>
      <c r="AH17" s="61"/>
    </row>
    <row r="18" spans="10:34" x14ac:dyDescent="0.2">
      <c r="J18" s="65"/>
      <c r="O18" s="65"/>
      <c r="P18" s="65"/>
      <c r="R18" s="65"/>
      <c r="S18" s="65"/>
      <c r="V18" s="65"/>
      <c r="W18" s="65"/>
      <c r="Z18" s="65"/>
      <c r="AA18" s="65"/>
      <c r="AD18" s="65"/>
      <c r="AE18" s="65"/>
      <c r="AH18" s="61"/>
    </row>
    <row r="19" spans="10:34" x14ac:dyDescent="0.2">
      <c r="J19" s="65"/>
      <c r="O19" s="65"/>
      <c r="P19" s="65"/>
      <c r="R19" s="65"/>
      <c r="S19" s="65"/>
      <c r="V19" s="65"/>
      <c r="W19" s="65"/>
      <c r="Z19" s="65"/>
      <c r="AA19" s="65"/>
      <c r="AD19" s="65"/>
      <c r="AE19" s="65"/>
      <c r="AH19" s="61"/>
    </row>
    <row r="20" spans="10:34" x14ac:dyDescent="0.2">
      <c r="J20" s="65"/>
      <c r="O20" s="65"/>
      <c r="P20" s="65"/>
      <c r="R20" s="65"/>
      <c r="S20" s="65"/>
      <c r="V20" s="65"/>
      <c r="W20" s="65"/>
      <c r="Z20" s="65"/>
      <c r="AA20" s="65"/>
      <c r="AD20" s="65"/>
      <c r="AE20" s="65"/>
      <c r="AH20" s="61"/>
    </row>
    <row r="21" spans="10:34" x14ac:dyDescent="0.2">
      <c r="J21" s="65"/>
      <c r="O21" s="65"/>
      <c r="P21" s="65"/>
      <c r="R21" s="65"/>
      <c r="S21" s="65"/>
      <c r="V21" s="65"/>
      <c r="W21" s="65"/>
      <c r="Z21" s="65"/>
      <c r="AA21" s="65"/>
      <c r="AD21" s="65"/>
      <c r="AE21" s="65"/>
      <c r="AH21" s="61"/>
    </row>
    <row r="22" spans="10:34" x14ac:dyDescent="0.2">
      <c r="J22" s="65"/>
      <c r="O22" s="65"/>
      <c r="P22" s="65"/>
      <c r="R22" s="65"/>
      <c r="S22" s="65"/>
      <c r="V22" s="65"/>
      <c r="W22" s="65"/>
      <c r="Z22" s="65"/>
      <c r="AA22" s="65"/>
      <c r="AD22" s="65"/>
      <c r="AE22" s="65"/>
      <c r="AH22" s="61"/>
    </row>
    <row r="23" spans="10:34" x14ac:dyDescent="0.2">
      <c r="J23" s="65"/>
      <c r="O23" s="65"/>
      <c r="P23" s="65"/>
      <c r="R23" s="65"/>
      <c r="S23" s="65"/>
      <c r="V23" s="65"/>
      <c r="W23" s="65"/>
      <c r="Z23" s="65"/>
      <c r="AA23" s="65"/>
      <c r="AD23" s="65"/>
      <c r="AE23" s="65"/>
      <c r="AH23" s="61"/>
    </row>
    <row r="24" spans="10:34" x14ac:dyDescent="0.2">
      <c r="J24" s="65"/>
      <c r="O24" s="65"/>
      <c r="P24" s="65"/>
      <c r="R24" s="65"/>
      <c r="S24" s="65"/>
      <c r="V24" s="65"/>
      <c r="W24" s="65"/>
      <c r="Z24" s="65"/>
      <c r="AA24" s="65"/>
      <c r="AD24" s="65"/>
      <c r="AE24" s="65"/>
      <c r="AH24" s="61"/>
    </row>
    <row r="25" spans="10:34" x14ac:dyDescent="0.2">
      <c r="J25" s="65"/>
      <c r="O25" s="65"/>
      <c r="P25" s="65"/>
      <c r="R25" s="65"/>
      <c r="S25" s="65"/>
      <c r="V25" s="65"/>
      <c r="W25" s="65"/>
      <c r="Z25" s="65"/>
      <c r="AA25" s="65"/>
      <c r="AD25" s="65"/>
      <c r="AE25" s="65"/>
      <c r="AH25" s="61"/>
    </row>
    <row r="26" spans="10:34" x14ac:dyDescent="0.2">
      <c r="J26" s="65"/>
      <c r="O26" s="65"/>
      <c r="P26" s="65"/>
      <c r="R26" s="65"/>
      <c r="S26" s="65"/>
      <c r="V26" s="65"/>
      <c r="W26" s="65"/>
      <c r="Z26" s="65"/>
      <c r="AA26" s="65"/>
      <c r="AD26" s="65"/>
      <c r="AE26" s="65"/>
      <c r="AH26" s="61"/>
    </row>
    <row r="27" spans="10:34" x14ac:dyDescent="0.2">
      <c r="J27" s="65"/>
      <c r="O27" s="65"/>
      <c r="P27" s="65"/>
      <c r="R27" s="65"/>
      <c r="S27" s="65"/>
      <c r="V27" s="65"/>
      <c r="W27" s="65"/>
      <c r="Z27" s="65"/>
      <c r="AA27" s="65"/>
      <c r="AD27" s="65"/>
      <c r="AE27" s="65"/>
      <c r="AH27" s="61"/>
    </row>
    <row r="28" spans="10:34" x14ac:dyDescent="0.2">
      <c r="J28" s="65"/>
      <c r="O28" s="65"/>
      <c r="P28" s="65"/>
      <c r="R28" s="65"/>
      <c r="S28" s="65"/>
      <c r="V28" s="65"/>
      <c r="W28" s="65"/>
      <c r="Z28" s="65"/>
      <c r="AA28" s="65"/>
      <c r="AD28" s="65"/>
      <c r="AE28" s="65"/>
      <c r="AH28" s="61"/>
    </row>
    <row r="29" spans="10:34" x14ac:dyDescent="0.2">
      <c r="J29" s="65"/>
      <c r="O29" s="65"/>
      <c r="P29" s="65"/>
      <c r="R29" s="65"/>
      <c r="S29" s="65"/>
      <c r="V29" s="65"/>
      <c r="W29" s="65"/>
      <c r="Z29" s="65"/>
      <c r="AA29" s="65"/>
      <c r="AD29" s="65"/>
      <c r="AE29" s="65"/>
      <c r="AH29" s="61"/>
    </row>
    <row r="30" spans="10:34" x14ac:dyDescent="0.2">
      <c r="AH30" s="61"/>
    </row>
    <row r="31" spans="10:34" x14ac:dyDescent="0.2">
      <c r="AH31" s="61"/>
    </row>
    <row r="32" spans="10:34" x14ac:dyDescent="0.2">
      <c r="AH32" s="61"/>
    </row>
  </sheetData>
  <sheetProtection selectLockedCells="1"/>
  <sortState ref="A9:AW10">
    <sortCondition descending="1" ref="AM9:AM10"/>
  </sortState>
  <mergeCells count="31">
    <mergeCell ref="A6:A8"/>
    <mergeCell ref="B6:B8"/>
    <mergeCell ref="C6:C8"/>
    <mergeCell ref="D6:D8"/>
    <mergeCell ref="E6:E8"/>
    <mergeCell ref="F6:F8"/>
    <mergeCell ref="G6:G8"/>
    <mergeCell ref="AB6:AC6"/>
    <mergeCell ref="T7:U7"/>
    <mergeCell ref="AB7:AC7"/>
    <mergeCell ref="N7:N8"/>
    <mergeCell ref="X6:Y6"/>
    <mergeCell ref="X7:Y7"/>
    <mergeCell ref="I6:I8"/>
    <mergeCell ref="K7:L7"/>
    <mergeCell ref="K6:N6"/>
    <mergeCell ref="H6:H8"/>
    <mergeCell ref="AH6:AH8"/>
    <mergeCell ref="AM6:AM8"/>
    <mergeCell ref="J6:J8"/>
    <mergeCell ref="O7:P7"/>
    <mergeCell ref="R7:S7"/>
    <mergeCell ref="V7:W7"/>
    <mergeCell ref="Z7:AA7"/>
    <mergeCell ref="AG6:AG8"/>
    <mergeCell ref="AD7:AE7"/>
    <mergeCell ref="AI6:AI8"/>
    <mergeCell ref="AJ6:AJ8"/>
    <mergeCell ref="AK6:AK8"/>
    <mergeCell ref="AL6:AL8"/>
    <mergeCell ref="T6:U6"/>
  </mergeCells>
  <phoneticPr fontId="2" type="noConversion"/>
  <pageMargins left="0.19685039370078741" right="0.19685039370078741" top="0.39370078740157483" bottom="0.39370078740157483" header="0" footer="0"/>
  <pageSetup paperSize="9" scale="48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32"/>
  <sheetViews>
    <sheetView tabSelected="1" topLeftCell="C5" workbookViewId="0">
      <pane xSplit="1" ySplit="4" topLeftCell="D9" activePane="bottomRight" state="frozen"/>
      <selection activeCell="C5" sqref="C5"/>
      <selection pane="topRight" activeCell="D5" sqref="D5"/>
      <selection pane="bottomLeft" activeCell="C9" sqref="C9"/>
      <selection pane="bottomRight" activeCell="I27" sqref="I27"/>
    </sheetView>
  </sheetViews>
  <sheetFormatPr defaultRowHeight="12.75" x14ac:dyDescent="0.2"/>
  <cols>
    <col min="1" max="1" width="4.28515625" customWidth="1"/>
    <col min="2" max="2" width="12.85546875" customWidth="1"/>
    <col min="3" max="3" width="5" customWidth="1"/>
    <col min="4" max="4" width="28.140625" bestFit="1" customWidth="1"/>
    <col min="5" max="5" width="23.5703125" customWidth="1"/>
    <col min="6" max="6" width="20.7109375" customWidth="1"/>
    <col min="7" max="7" width="24.85546875" customWidth="1"/>
    <col min="8" max="8" width="5.7109375" bestFit="1" customWidth="1"/>
    <col min="9" max="9" width="8.7109375" style="13" customWidth="1"/>
    <col min="10" max="10" width="3.5703125" style="67" customWidth="1"/>
    <col min="11" max="11" width="6.42578125" style="5" customWidth="1"/>
    <col min="12" max="12" width="5.85546875" customWidth="1"/>
    <col min="13" max="13" width="8.5703125" customWidth="1"/>
    <col min="14" max="14" width="4.28515625" customWidth="1"/>
    <col min="15" max="16" width="3.140625" style="67" customWidth="1"/>
    <col min="17" max="17" width="7.5703125" customWidth="1"/>
    <col min="18" max="19" width="3.140625" style="67" customWidth="1"/>
    <col min="20" max="20" width="5.7109375" customWidth="1"/>
    <col min="21" max="21" width="6.140625" customWidth="1"/>
    <col min="22" max="23" width="3.140625" style="67" customWidth="1"/>
    <col min="24" max="24" width="5.42578125" style="2" customWidth="1"/>
    <col min="25" max="25" width="5.5703125" bestFit="1" customWidth="1"/>
    <col min="26" max="27" width="3.140625" style="67" customWidth="1"/>
    <col min="28" max="28" width="6.7109375" customWidth="1"/>
    <col min="29" max="29" width="5.7109375" customWidth="1"/>
    <col min="30" max="31" width="3.140625" style="67" customWidth="1"/>
    <col min="32" max="32" width="6.7109375" customWidth="1"/>
    <col min="33" max="33" width="8.7109375" style="13" customWidth="1"/>
    <col min="34" max="34" width="6.7109375" style="62" customWidth="1"/>
    <col min="35" max="36" width="8.7109375" style="13" customWidth="1"/>
    <col min="37" max="37" width="8.7109375" style="5" customWidth="1"/>
    <col min="38" max="38" width="8" style="1" customWidth="1"/>
    <col min="39" max="39" width="8.85546875" style="1" customWidth="1"/>
  </cols>
  <sheetData>
    <row r="1" spans="1:49" s="40" customFormat="1" ht="18.75" x14ac:dyDescent="0.3">
      <c r="A1" s="41" t="str">
        <f>Osnovni_podatki!B7</f>
        <v>Mladinska komisija pri PRGS</v>
      </c>
      <c r="B1" s="41"/>
      <c r="C1" s="41"/>
      <c r="D1" s="41"/>
      <c r="E1" s="41"/>
      <c r="F1" s="41"/>
      <c r="G1" s="41"/>
      <c r="H1" s="41"/>
      <c r="I1" s="42" t="str">
        <f>Osnovni_podatki!B6</f>
        <v>REGIJSKO TEKMOVANJE V GASILSKI ORIENTACIJI "2017"</v>
      </c>
      <c r="J1" s="63"/>
      <c r="K1" s="41"/>
      <c r="L1" s="41"/>
      <c r="M1" s="41"/>
      <c r="N1" s="41"/>
      <c r="O1" s="63"/>
      <c r="P1" s="63"/>
      <c r="Q1" s="42"/>
      <c r="R1" s="63"/>
      <c r="S1" s="63"/>
      <c r="V1" s="63"/>
      <c r="W1" s="63"/>
      <c r="X1" s="42"/>
      <c r="Y1" s="42"/>
      <c r="Z1" s="63"/>
      <c r="AA1" s="63"/>
      <c r="AB1" s="42"/>
      <c r="AC1" s="42"/>
      <c r="AD1" s="63"/>
      <c r="AE1" s="63"/>
      <c r="AF1" s="42"/>
      <c r="AG1" s="42"/>
      <c r="AH1" s="59"/>
      <c r="AI1" s="42"/>
      <c r="AJ1" s="42"/>
      <c r="AK1" s="43"/>
      <c r="AL1" s="43"/>
      <c r="AM1" s="44" t="str">
        <f>Osnovni_podatki!B8&amp;", "&amp;TEXT(Osnovni_podatki!B9,"dd. mmmm yyyy")</f>
        <v>Lipa, 09. september 2017</v>
      </c>
      <c r="AO1" s="43"/>
    </row>
    <row r="2" spans="1:49" s="1" customFormat="1" ht="18" x14ac:dyDescent="0.25">
      <c r="A2" s="45"/>
      <c r="B2" s="45"/>
      <c r="C2" s="45"/>
      <c r="D2" s="35"/>
      <c r="E2" s="46"/>
      <c r="F2" s="46"/>
      <c r="G2" s="46"/>
      <c r="H2" s="46"/>
      <c r="I2" s="46"/>
      <c r="J2" s="64"/>
      <c r="K2" s="46"/>
      <c r="L2" s="46"/>
      <c r="M2" s="46"/>
      <c r="N2" s="46"/>
      <c r="O2" s="64"/>
      <c r="P2" s="64"/>
      <c r="Q2" s="51"/>
      <c r="R2" s="64"/>
      <c r="S2" s="64"/>
      <c r="T2" s="45"/>
      <c r="U2" s="47"/>
      <c r="V2" s="64"/>
      <c r="W2" s="64"/>
      <c r="X2" s="50"/>
      <c r="Y2" s="51"/>
      <c r="Z2" s="64"/>
      <c r="AA2" s="64"/>
      <c r="AB2" s="48"/>
      <c r="AC2" s="49"/>
      <c r="AD2" s="64"/>
      <c r="AE2" s="64"/>
      <c r="AF2" s="47"/>
      <c r="AG2" s="47"/>
      <c r="AH2" s="60"/>
      <c r="AI2" s="49"/>
      <c r="AJ2" s="49"/>
      <c r="AK2" s="49"/>
      <c r="AL2" s="45"/>
      <c r="AM2" s="52"/>
      <c r="AN2" s="52"/>
      <c r="AO2" s="45"/>
      <c r="AP2" s="45"/>
      <c r="AQ2" s="4"/>
      <c r="AR2" s="4"/>
      <c r="AS2" s="4"/>
      <c r="AT2" s="4"/>
    </row>
    <row r="3" spans="1:49" x14ac:dyDescent="0.2">
      <c r="A3" s="35"/>
      <c r="B3" s="35"/>
      <c r="C3" s="35"/>
      <c r="D3" s="35"/>
      <c r="E3" s="35"/>
      <c r="F3" s="35"/>
      <c r="G3" s="35"/>
      <c r="H3" s="35"/>
      <c r="I3" s="35"/>
      <c r="J3" s="65"/>
      <c r="K3" s="35"/>
      <c r="L3" s="35"/>
      <c r="M3" s="35"/>
      <c r="N3" s="35"/>
      <c r="O3" s="65"/>
      <c r="P3" s="65"/>
      <c r="Q3" s="35"/>
      <c r="R3" s="65"/>
      <c r="S3" s="65"/>
      <c r="T3" s="53"/>
      <c r="U3" s="53"/>
      <c r="V3" s="65"/>
      <c r="W3" s="65"/>
      <c r="X3" s="53"/>
      <c r="Y3" s="35"/>
      <c r="Z3" s="65"/>
      <c r="AA3" s="65"/>
      <c r="AB3" s="53"/>
      <c r="AC3" s="24"/>
      <c r="AD3" s="65"/>
      <c r="AE3" s="65"/>
      <c r="AF3" s="35"/>
      <c r="AG3" s="35"/>
      <c r="AH3" s="61"/>
      <c r="AI3" s="24"/>
      <c r="AJ3" s="24"/>
      <c r="AK3" s="25"/>
      <c r="AL3" s="45"/>
      <c r="AM3" s="45"/>
      <c r="AN3" s="35"/>
      <c r="AO3" s="35"/>
      <c r="AP3" s="35"/>
      <c r="AQ3" s="3"/>
      <c r="AR3" s="3"/>
      <c r="AS3" s="3"/>
      <c r="AT3" s="3"/>
    </row>
    <row r="4" spans="1:49" ht="18" customHeight="1" x14ac:dyDescent="0.25">
      <c r="A4" s="35"/>
      <c r="B4" s="35"/>
      <c r="C4" s="35"/>
      <c r="D4" s="57" t="s">
        <v>66</v>
      </c>
      <c r="E4" s="35"/>
      <c r="F4" s="35"/>
      <c r="G4" s="35"/>
      <c r="H4" s="35"/>
      <c r="I4" s="35"/>
      <c r="J4" s="65"/>
      <c r="K4" s="35"/>
      <c r="L4" s="35"/>
      <c r="M4" s="35"/>
      <c r="N4" s="35"/>
      <c r="O4" s="65"/>
      <c r="P4" s="65"/>
      <c r="Q4" s="35"/>
      <c r="R4" s="65"/>
      <c r="S4" s="65"/>
      <c r="T4" s="35"/>
      <c r="U4" s="35"/>
      <c r="V4" s="65"/>
      <c r="W4" s="65"/>
      <c r="X4" s="35"/>
      <c r="Y4" s="35"/>
      <c r="Z4" s="65"/>
      <c r="AA4" s="65"/>
      <c r="AB4" s="35"/>
      <c r="AC4" s="35"/>
      <c r="AD4" s="65"/>
      <c r="AE4" s="65"/>
      <c r="AF4" s="35"/>
      <c r="AG4" s="35"/>
      <c r="AH4" s="61"/>
      <c r="AI4" s="24"/>
      <c r="AJ4" s="45"/>
      <c r="AK4" s="45"/>
      <c r="AL4" s="45"/>
      <c r="AM4" s="45"/>
      <c r="AN4" s="45"/>
      <c r="AO4" s="45"/>
      <c r="AP4" s="35"/>
      <c r="AQ4" s="3"/>
      <c r="AR4" s="3"/>
      <c r="AS4" s="3"/>
      <c r="AT4" s="3"/>
    </row>
    <row r="5" spans="1:49" ht="18" customHeight="1" x14ac:dyDescent="0.25">
      <c r="A5" s="35"/>
      <c r="B5" s="35"/>
      <c r="C5" s="35"/>
      <c r="D5" s="57"/>
      <c r="E5" s="35"/>
      <c r="F5" s="35"/>
      <c r="G5" s="35"/>
      <c r="H5" s="35"/>
      <c r="I5" s="35"/>
      <c r="J5" s="65"/>
      <c r="K5" s="35"/>
      <c r="L5" s="35"/>
      <c r="M5" s="35"/>
      <c r="N5" s="35"/>
      <c r="O5" s="65"/>
      <c r="P5" s="65"/>
      <c r="Q5" s="35"/>
      <c r="R5" s="65"/>
      <c r="S5" s="65"/>
      <c r="T5" s="35"/>
      <c r="U5" s="35"/>
      <c r="V5" s="65"/>
      <c r="W5" s="65"/>
      <c r="X5" s="35"/>
      <c r="Y5" s="35"/>
      <c r="Z5" s="65"/>
      <c r="AA5" s="65"/>
      <c r="AB5" s="35"/>
      <c r="AC5" s="35"/>
      <c r="AD5" s="65"/>
      <c r="AE5" s="65"/>
      <c r="AF5" s="35"/>
      <c r="AG5" s="35"/>
      <c r="AH5" s="61"/>
      <c r="AI5" s="24"/>
      <c r="AJ5" s="45"/>
      <c r="AK5" s="45"/>
      <c r="AL5" s="45"/>
      <c r="AM5" s="45"/>
      <c r="AN5" s="45"/>
      <c r="AO5" s="45"/>
      <c r="AP5" s="35"/>
      <c r="AQ5" s="3"/>
      <c r="AR5" s="3"/>
      <c r="AS5" s="3"/>
      <c r="AT5" s="3"/>
    </row>
    <row r="6" spans="1:49" ht="18" customHeight="1" x14ac:dyDescent="0.2">
      <c r="A6" s="154" t="s">
        <v>15</v>
      </c>
      <c r="B6" s="154" t="s">
        <v>14</v>
      </c>
      <c r="C6" s="154" t="s">
        <v>15</v>
      </c>
      <c r="D6" s="154" t="s">
        <v>4</v>
      </c>
      <c r="E6" s="154" t="s">
        <v>19</v>
      </c>
      <c r="F6" s="154" t="s">
        <v>29</v>
      </c>
      <c r="G6" s="154" t="s">
        <v>30</v>
      </c>
      <c r="H6" s="154" t="s">
        <v>31</v>
      </c>
      <c r="I6" s="163" t="s">
        <v>16</v>
      </c>
      <c r="J6" s="129" t="s">
        <v>43</v>
      </c>
      <c r="K6" s="149" t="s">
        <v>6</v>
      </c>
      <c r="L6" s="150"/>
      <c r="M6" s="150"/>
      <c r="N6" s="151"/>
      <c r="O6" s="58"/>
      <c r="P6" s="66"/>
      <c r="Q6" s="104" t="s">
        <v>5</v>
      </c>
      <c r="R6" s="58"/>
      <c r="S6" s="66"/>
      <c r="T6" s="161" t="s">
        <v>0</v>
      </c>
      <c r="U6" s="162"/>
      <c r="V6" s="58"/>
      <c r="W6" s="66"/>
      <c r="X6" s="161" t="s">
        <v>2</v>
      </c>
      <c r="Y6" s="162"/>
      <c r="Z6" s="58"/>
      <c r="AA6" s="66"/>
      <c r="AB6" s="161" t="s">
        <v>1</v>
      </c>
      <c r="AC6" s="162"/>
      <c r="AD6" s="58"/>
      <c r="AE6" s="66"/>
      <c r="AF6" s="104" t="s">
        <v>10</v>
      </c>
      <c r="AG6" s="146" t="s">
        <v>33</v>
      </c>
      <c r="AH6" s="134" t="s">
        <v>63</v>
      </c>
      <c r="AI6" s="146" t="s">
        <v>34</v>
      </c>
      <c r="AJ6" s="146" t="s">
        <v>18</v>
      </c>
      <c r="AK6" s="146" t="s">
        <v>17</v>
      </c>
      <c r="AL6" s="146" t="s">
        <v>20</v>
      </c>
      <c r="AM6" s="144" t="s">
        <v>3</v>
      </c>
      <c r="AN6" s="45"/>
      <c r="AO6" s="45"/>
      <c r="AP6" s="35"/>
      <c r="AQ6" s="3"/>
      <c r="AR6" s="3"/>
      <c r="AS6" s="3"/>
      <c r="AT6" s="3"/>
    </row>
    <row r="7" spans="1:49" ht="39.950000000000003" customHeight="1" x14ac:dyDescent="0.2">
      <c r="A7" s="154"/>
      <c r="B7" s="154"/>
      <c r="C7" s="154"/>
      <c r="D7" s="154"/>
      <c r="E7" s="154"/>
      <c r="F7" s="154"/>
      <c r="G7" s="154"/>
      <c r="H7" s="154"/>
      <c r="I7" s="164"/>
      <c r="J7" s="130"/>
      <c r="K7" s="140" t="s">
        <v>38</v>
      </c>
      <c r="L7" s="132"/>
      <c r="M7" s="76" t="s">
        <v>60</v>
      </c>
      <c r="N7" s="152" t="s">
        <v>56</v>
      </c>
      <c r="O7" s="140" t="s">
        <v>40</v>
      </c>
      <c r="P7" s="132"/>
      <c r="Q7" s="74" t="s">
        <v>54</v>
      </c>
      <c r="R7" s="140" t="s">
        <v>40</v>
      </c>
      <c r="S7" s="132"/>
      <c r="T7" s="132" t="s">
        <v>58</v>
      </c>
      <c r="U7" s="133"/>
      <c r="V7" s="140" t="s">
        <v>40</v>
      </c>
      <c r="W7" s="132"/>
      <c r="X7" s="132" t="s">
        <v>59</v>
      </c>
      <c r="Y7" s="133"/>
      <c r="Z7" s="140" t="s">
        <v>40</v>
      </c>
      <c r="AA7" s="132"/>
      <c r="AB7" s="132" t="s">
        <v>36</v>
      </c>
      <c r="AC7" s="133"/>
      <c r="AD7" s="140" t="s">
        <v>40</v>
      </c>
      <c r="AE7" s="132"/>
      <c r="AF7" s="74" t="s">
        <v>32</v>
      </c>
      <c r="AG7" s="146"/>
      <c r="AH7" s="135"/>
      <c r="AI7" s="146"/>
      <c r="AJ7" s="146"/>
      <c r="AK7" s="146"/>
      <c r="AL7" s="146"/>
      <c r="AM7" s="144"/>
      <c r="AN7" s="45"/>
      <c r="AO7" s="45"/>
      <c r="AP7" s="35"/>
      <c r="AQ7" s="3"/>
      <c r="AR7" s="3"/>
      <c r="AS7" s="3"/>
      <c r="AT7" s="3"/>
    </row>
    <row r="8" spans="1:49" ht="15" customHeight="1" x14ac:dyDescent="0.2">
      <c r="A8" s="154"/>
      <c r="B8" s="154"/>
      <c r="C8" s="154"/>
      <c r="D8" s="154"/>
      <c r="E8" s="154"/>
      <c r="F8" s="154"/>
      <c r="G8" s="154"/>
      <c r="H8" s="154"/>
      <c r="I8" s="165"/>
      <c r="J8" s="131"/>
      <c r="K8" s="31" t="s">
        <v>8</v>
      </c>
      <c r="L8" s="68" t="s">
        <v>7</v>
      </c>
      <c r="M8" s="68"/>
      <c r="N8" s="153"/>
      <c r="O8" s="69" t="s">
        <v>41</v>
      </c>
      <c r="P8" s="70" t="s">
        <v>42</v>
      </c>
      <c r="Q8" s="32" t="s">
        <v>7</v>
      </c>
      <c r="R8" s="69" t="s">
        <v>41</v>
      </c>
      <c r="S8" s="70" t="s">
        <v>42</v>
      </c>
      <c r="T8" s="68" t="s">
        <v>8</v>
      </c>
      <c r="U8" s="32" t="s">
        <v>7</v>
      </c>
      <c r="V8" s="69" t="s">
        <v>41</v>
      </c>
      <c r="W8" s="70" t="s">
        <v>42</v>
      </c>
      <c r="X8" s="68" t="s">
        <v>8</v>
      </c>
      <c r="Y8" s="32" t="s">
        <v>7</v>
      </c>
      <c r="Z8" s="69" t="s">
        <v>41</v>
      </c>
      <c r="AA8" s="70" t="s">
        <v>42</v>
      </c>
      <c r="AB8" s="68" t="s">
        <v>8</v>
      </c>
      <c r="AC8" s="32" t="s">
        <v>7</v>
      </c>
      <c r="AD8" s="69" t="s">
        <v>41</v>
      </c>
      <c r="AE8" s="70" t="s">
        <v>42</v>
      </c>
      <c r="AF8" s="32" t="s">
        <v>7</v>
      </c>
      <c r="AG8" s="146"/>
      <c r="AH8" s="136"/>
      <c r="AI8" s="146"/>
      <c r="AJ8" s="146"/>
      <c r="AK8" s="146"/>
      <c r="AL8" s="146"/>
      <c r="AM8" s="144"/>
      <c r="AN8" s="45"/>
      <c r="AO8" s="45"/>
      <c r="AP8" s="35"/>
      <c r="AQ8" s="3"/>
      <c r="AR8" s="3"/>
      <c r="AS8" s="3"/>
      <c r="AT8" s="3"/>
    </row>
    <row r="9" spans="1:49" x14ac:dyDescent="0.2">
      <c r="A9" s="26">
        <v>2</v>
      </c>
      <c r="B9" s="30" t="s">
        <v>201</v>
      </c>
      <c r="C9" s="124">
        <v>1</v>
      </c>
      <c r="D9" s="117" t="s">
        <v>127</v>
      </c>
      <c r="E9" s="117" t="s">
        <v>98</v>
      </c>
      <c r="F9" s="20" t="s">
        <v>105</v>
      </c>
      <c r="G9" s="20" t="s">
        <v>197</v>
      </c>
      <c r="H9" s="16">
        <v>1000</v>
      </c>
      <c r="I9" s="14">
        <v>0.42083333333333334</v>
      </c>
      <c r="J9" s="75"/>
      <c r="K9" s="22">
        <v>32</v>
      </c>
      <c r="L9" s="11">
        <v>0</v>
      </c>
      <c r="M9" s="23"/>
      <c r="N9" s="75">
        <v>0</v>
      </c>
      <c r="O9" s="71">
        <v>4</v>
      </c>
      <c r="P9" s="72">
        <v>28</v>
      </c>
      <c r="Q9" s="11">
        <v>5</v>
      </c>
      <c r="R9" s="71">
        <v>4</v>
      </c>
      <c r="S9" s="72">
        <v>30</v>
      </c>
      <c r="T9" s="9">
        <v>37.979999999999997</v>
      </c>
      <c r="U9" s="8">
        <v>0</v>
      </c>
      <c r="V9" s="71">
        <v>5</v>
      </c>
      <c r="W9" s="72">
        <v>20</v>
      </c>
      <c r="X9" s="22">
        <v>16.670000000000002</v>
      </c>
      <c r="Y9" s="11">
        <v>0</v>
      </c>
      <c r="Z9" s="71">
        <v>4</v>
      </c>
      <c r="AA9" s="72">
        <v>58</v>
      </c>
      <c r="AB9" s="9">
        <v>42.5</v>
      </c>
      <c r="AC9" s="8">
        <v>5</v>
      </c>
      <c r="AD9" s="71">
        <v>0</v>
      </c>
      <c r="AE9" s="72">
        <v>59</v>
      </c>
      <c r="AF9" s="11">
        <v>0</v>
      </c>
      <c r="AG9" s="12">
        <v>0.48688657407407404</v>
      </c>
      <c r="AH9" s="113"/>
      <c r="AI9" s="12">
        <f>TIME(,O9+R9+V9+Z9+AD9,P9+S9+W9+AA9+AE9)</f>
        <v>1.40625E-2</v>
      </c>
      <c r="AJ9" s="15">
        <f>AG9-I9-AI9</f>
        <v>5.1990740740740705E-2</v>
      </c>
      <c r="AK9" s="34">
        <f>((((HOUR(AJ9))*3600)+((MINUTE(AJ9))*60)+(SECOND(AJ9)))*2)/60</f>
        <v>149.73333333333332</v>
      </c>
      <c r="AL9" s="34">
        <f>K9+L9+Q9+T9+U9+X9+Y9+AB9+AC9+AF9+AK9+J9+N9+AH9</f>
        <v>288.88333333333333</v>
      </c>
      <c r="AM9" s="7">
        <f>H9-AL9</f>
        <v>711.11666666666667</v>
      </c>
      <c r="AN9" s="6"/>
      <c r="AO9" s="6"/>
      <c r="AP9" s="3"/>
      <c r="AQ9" s="3"/>
      <c r="AR9" s="3"/>
    </row>
    <row r="10" spans="1:49" x14ac:dyDescent="0.2">
      <c r="A10" s="26">
        <v>1</v>
      </c>
      <c r="B10" s="30" t="s">
        <v>201</v>
      </c>
      <c r="C10" s="124">
        <v>2</v>
      </c>
      <c r="D10" s="117" t="s">
        <v>76</v>
      </c>
      <c r="E10" s="117" t="s">
        <v>74</v>
      </c>
      <c r="F10" s="20" t="s">
        <v>105</v>
      </c>
      <c r="G10" s="20" t="s">
        <v>196</v>
      </c>
      <c r="H10" s="16">
        <v>1000</v>
      </c>
      <c r="I10" s="14">
        <v>0.38958333333333334</v>
      </c>
      <c r="J10" s="75"/>
      <c r="K10" s="22">
        <v>37.799999999999997</v>
      </c>
      <c r="L10" s="11">
        <v>2</v>
      </c>
      <c r="M10" s="23"/>
      <c r="N10" s="75">
        <v>0</v>
      </c>
      <c r="O10" s="71">
        <v>3</v>
      </c>
      <c r="P10" s="72">
        <v>4</v>
      </c>
      <c r="Q10" s="11">
        <v>15</v>
      </c>
      <c r="R10" s="71">
        <v>5</v>
      </c>
      <c r="S10" s="72">
        <v>13</v>
      </c>
      <c r="T10" s="9">
        <v>37.43</v>
      </c>
      <c r="U10" s="8">
        <v>20</v>
      </c>
      <c r="V10" s="71">
        <v>6</v>
      </c>
      <c r="W10" s="72">
        <v>37</v>
      </c>
      <c r="X10" s="22">
        <v>16.86</v>
      </c>
      <c r="Y10" s="11">
        <v>20</v>
      </c>
      <c r="Z10" s="71">
        <v>5</v>
      </c>
      <c r="AA10" s="72">
        <v>52</v>
      </c>
      <c r="AB10" s="9">
        <v>38.4</v>
      </c>
      <c r="AC10" s="8">
        <v>10</v>
      </c>
      <c r="AD10" s="71">
        <v>2</v>
      </c>
      <c r="AE10" s="72">
        <v>31</v>
      </c>
      <c r="AF10" s="11">
        <v>4</v>
      </c>
      <c r="AG10" s="12">
        <v>0.46364583333333331</v>
      </c>
      <c r="AH10" s="113"/>
      <c r="AI10" s="12">
        <f>TIME(,O10+R10+V10+Z10+AD10,P10+S10+W10+AA10+AE10)</f>
        <v>1.6168981481481482E-2</v>
      </c>
      <c r="AJ10" s="15">
        <f>AG10-I10-AI10</f>
        <v>5.7893518518518497E-2</v>
      </c>
      <c r="AK10" s="34">
        <f>((((HOUR(AJ10))*3600)+((MINUTE(AJ10))*60)+(SECOND(AJ10)))*2)/60</f>
        <v>166.73333333333332</v>
      </c>
      <c r="AL10" s="34">
        <f>K10+L10+Q10+T10+U10+X10+Y10+AB10+AC10+AF10+AK10+J10+N10+AH10</f>
        <v>368.2233333333333</v>
      </c>
      <c r="AM10" s="7">
        <f>H10-AL10</f>
        <v>631.77666666666664</v>
      </c>
      <c r="AN10" s="6"/>
      <c r="AO10" s="6"/>
      <c r="AP10" s="3"/>
      <c r="AQ10" s="3"/>
      <c r="AR10" s="3"/>
    </row>
    <row r="11" spans="1:49" x14ac:dyDescent="0.2">
      <c r="J11" s="65"/>
      <c r="O11" s="65"/>
      <c r="P11" s="65"/>
      <c r="R11" s="65"/>
      <c r="S11" s="65"/>
      <c r="V11" s="65"/>
      <c r="W11" s="65"/>
      <c r="Z11" s="65"/>
      <c r="AA11" s="65"/>
      <c r="AD11" s="65"/>
      <c r="AE11" s="65"/>
      <c r="AH11" s="61"/>
    </row>
    <row r="12" spans="1:49" x14ac:dyDescent="0.2">
      <c r="A12" s="35" t="str">
        <f>Osnovni_podatki!A10</f>
        <v>Predsednik tekmovalnega odbora:</v>
      </c>
      <c r="B12" s="35"/>
      <c r="C12" s="35"/>
      <c r="D12" s="35"/>
      <c r="E12" s="35"/>
      <c r="F12" s="35"/>
      <c r="G12" s="35"/>
      <c r="H12" s="96"/>
      <c r="I12" s="96"/>
      <c r="J12" s="96"/>
      <c r="K12" s="96"/>
      <c r="L12" s="35"/>
      <c r="M12" s="61"/>
      <c r="N12" s="67"/>
      <c r="O12" s="35"/>
      <c r="P12" s="35"/>
      <c r="Q12" s="65" t="str">
        <f>Osnovni_podatki!A11</f>
        <v>Predsednik B komisije:</v>
      </c>
      <c r="R12" s="65"/>
      <c r="S12" s="65"/>
      <c r="T12" s="65"/>
      <c r="U12" s="35"/>
      <c r="V12" s="35"/>
      <c r="W12" s="65"/>
      <c r="X12" s="65"/>
      <c r="Y12" s="35"/>
      <c r="Z12" s="65"/>
      <c r="AA12" s="65"/>
      <c r="AB12" s="35"/>
      <c r="AC12" s="61"/>
      <c r="AD12" s="61"/>
      <c r="AE12" s="35"/>
      <c r="AF12" s="35"/>
      <c r="AG12" s="35"/>
      <c r="AH12" s="61"/>
      <c r="AI12" s="112"/>
      <c r="AJ12" s="103"/>
      <c r="AK12" s="54"/>
      <c r="AL12" s="109"/>
      <c r="AM12" s="112" t="str">
        <f>Osnovni_podatki!A12</f>
        <v>Vodja tekmovanja:</v>
      </c>
      <c r="AN12" s="35"/>
      <c r="AO12" s="35"/>
      <c r="AP12" s="35"/>
      <c r="AR12" s="35"/>
      <c r="AS12" s="35"/>
      <c r="AT12" s="35"/>
      <c r="AU12" s="35"/>
      <c r="AV12" s="35"/>
      <c r="AW12" s="35"/>
    </row>
    <row r="13" spans="1:49" x14ac:dyDescent="0.2">
      <c r="A13" s="35" t="str">
        <f>Osnovni_podatki!B10</f>
        <v>Jože FERČAK</v>
      </c>
      <c r="B13" s="35"/>
      <c r="C13" s="35"/>
      <c r="D13" s="35"/>
      <c r="E13" s="35"/>
      <c r="F13" s="35"/>
      <c r="G13" s="35"/>
      <c r="H13" s="96"/>
      <c r="I13" s="96"/>
      <c r="J13" s="96"/>
      <c r="K13" s="96"/>
      <c r="L13" s="35"/>
      <c r="M13" s="61"/>
      <c r="N13" s="67"/>
      <c r="O13" s="35"/>
      <c r="P13" s="35"/>
      <c r="Q13" s="65" t="str">
        <f>Osnovni_podatki!B11</f>
        <v>Ivan KASNIK</v>
      </c>
      <c r="R13" s="65"/>
      <c r="S13" s="65"/>
      <c r="T13" s="65"/>
      <c r="U13" s="35"/>
      <c r="V13" s="35"/>
      <c r="W13" s="65"/>
      <c r="X13" s="65"/>
      <c r="Y13" s="35"/>
      <c r="Z13" s="65"/>
      <c r="AA13" s="65"/>
      <c r="AB13" s="35"/>
      <c r="AC13" s="61"/>
      <c r="AD13" s="61"/>
      <c r="AE13" s="35"/>
      <c r="AF13" s="35"/>
      <c r="AG13" s="35"/>
      <c r="AH13" s="61"/>
      <c r="AI13" s="112"/>
      <c r="AJ13" s="103"/>
      <c r="AK13" s="54"/>
      <c r="AL13" s="109"/>
      <c r="AM13" s="112" t="str">
        <f>Osnovni_podatki!B12</f>
        <v>Bojan LONČAR</v>
      </c>
      <c r="AN13" s="35"/>
      <c r="AO13" s="35"/>
      <c r="AP13" s="35"/>
      <c r="AR13" s="35"/>
      <c r="AS13" s="35"/>
      <c r="AT13" s="35"/>
      <c r="AU13" s="35"/>
      <c r="AV13" s="35"/>
      <c r="AW13" s="35"/>
    </row>
    <row r="14" spans="1:49" x14ac:dyDescent="0.2">
      <c r="J14" s="65"/>
      <c r="O14" s="65"/>
      <c r="P14" s="65"/>
      <c r="R14" s="65"/>
      <c r="S14" s="65"/>
      <c r="V14" s="65"/>
      <c r="W14" s="65"/>
      <c r="Z14" s="65"/>
      <c r="AA14" s="65"/>
      <c r="AD14" s="65"/>
      <c r="AE14" s="65"/>
      <c r="AH14" s="61"/>
    </row>
    <row r="15" spans="1:49" x14ac:dyDescent="0.2">
      <c r="J15" s="65"/>
      <c r="O15" s="65"/>
      <c r="P15" s="65"/>
      <c r="R15" s="65"/>
      <c r="S15" s="65"/>
      <c r="V15" s="65"/>
      <c r="W15" s="65"/>
      <c r="Z15" s="65"/>
      <c r="AA15" s="65"/>
      <c r="AD15" s="65"/>
      <c r="AE15" s="65"/>
      <c r="AH15" s="61"/>
    </row>
    <row r="16" spans="1:49" x14ac:dyDescent="0.2">
      <c r="J16" s="65"/>
      <c r="O16" s="65"/>
      <c r="P16" s="65"/>
      <c r="R16" s="65"/>
      <c r="S16" s="65"/>
      <c r="V16" s="65"/>
      <c r="W16" s="65"/>
      <c r="Z16" s="65"/>
      <c r="AA16" s="65"/>
      <c r="AD16" s="65"/>
      <c r="AE16" s="65"/>
      <c r="AH16" s="61"/>
    </row>
    <row r="17" spans="10:34" x14ac:dyDescent="0.2">
      <c r="J17" s="65"/>
      <c r="O17" s="65"/>
      <c r="P17" s="65"/>
      <c r="R17" s="65"/>
      <c r="S17" s="65"/>
      <c r="V17" s="65"/>
      <c r="W17" s="65"/>
      <c r="Z17" s="65"/>
      <c r="AA17" s="65"/>
      <c r="AD17" s="65"/>
      <c r="AE17" s="65"/>
      <c r="AH17" s="61"/>
    </row>
    <row r="18" spans="10:34" x14ac:dyDescent="0.2">
      <c r="J18" s="65"/>
      <c r="O18" s="65"/>
      <c r="P18" s="65"/>
      <c r="R18" s="65"/>
      <c r="S18" s="65"/>
      <c r="V18" s="65"/>
      <c r="W18" s="65"/>
      <c r="Z18" s="65"/>
      <c r="AA18" s="65"/>
      <c r="AD18" s="65"/>
      <c r="AE18" s="65"/>
      <c r="AH18" s="61"/>
    </row>
    <row r="19" spans="10:34" x14ac:dyDescent="0.2">
      <c r="J19" s="65"/>
      <c r="O19" s="65"/>
      <c r="P19" s="65"/>
      <c r="R19" s="65"/>
      <c r="S19" s="65"/>
      <c r="V19" s="65"/>
      <c r="W19" s="65"/>
      <c r="Z19" s="65"/>
      <c r="AA19" s="65"/>
      <c r="AD19" s="65"/>
      <c r="AE19" s="65"/>
      <c r="AH19" s="61"/>
    </row>
    <row r="20" spans="10:34" x14ac:dyDescent="0.2">
      <c r="J20" s="65"/>
      <c r="O20" s="65"/>
      <c r="P20" s="65"/>
      <c r="R20" s="65"/>
      <c r="S20" s="65"/>
      <c r="V20" s="65"/>
      <c r="W20" s="65"/>
      <c r="Z20" s="65"/>
      <c r="AA20" s="65"/>
      <c r="AD20" s="65"/>
      <c r="AE20" s="65"/>
      <c r="AH20" s="61"/>
    </row>
    <row r="21" spans="10:34" x14ac:dyDescent="0.2">
      <c r="J21" s="65"/>
      <c r="O21" s="65"/>
      <c r="P21" s="65"/>
      <c r="R21" s="65"/>
      <c r="S21" s="65"/>
      <c r="V21" s="65"/>
      <c r="W21" s="65"/>
      <c r="Z21" s="65"/>
      <c r="AA21" s="65"/>
      <c r="AD21" s="65"/>
      <c r="AE21" s="65"/>
      <c r="AH21" s="61"/>
    </row>
    <row r="22" spans="10:34" x14ac:dyDescent="0.2">
      <c r="J22" s="65"/>
      <c r="O22" s="65"/>
      <c r="P22" s="65"/>
      <c r="R22" s="65"/>
      <c r="S22" s="65"/>
      <c r="V22" s="65"/>
      <c r="W22" s="65"/>
      <c r="Z22" s="65"/>
      <c r="AA22" s="65"/>
      <c r="AD22" s="65"/>
      <c r="AE22" s="65"/>
      <c r="AH22" s="61"/>
    </row>
    <row r="23" spans="10:34" x14ac:dyDescent="0.2">
      <c r="J23" s="65"/>
      <c r="O23" s="65"/>
      <c r="P23" s="65"/>
      <c r="R23" s="65"/>
      <c r="S23" s="65"/>
      <c r="V23" s="65"/>
      <c r="W23" s="65"/>
      <c r="Z23" s="65"/>
      <c r="AA23" s="65"/>
      <c r="AD23" s="65"/>
      <c r="AE23" s="65"/>
      <c r="AH23" s="61"/>
    </row>
    <row r="24" spans="10:34" x14ac:dyDescent="0.2">
      <c r="J24" s="65"/>
      <c r="O24" s="65"/>
      <c r="P24" s="65"/>
      <c r="R24" s="65"/>
      <c r="S24" s="65"/>
      <c r="V24" s="65"/>
      <c r="W24" s="65"/>
      <c r="Z24" s="65"/>
      <c r="AA24" s="65"/>
      <c r="AD24" s="65"/>
      <c r="AE24" s="65"/>
      <c r="AH24" s="61"/>
    </row>
    <row r="25" spans="10:34" x14ac:dyDescent="0.2">
      <c r="J25" s="65"/>
      <c r="O25" s="65"/>
      <c r="P25" s="65"/>
      <c r="R25" s="65"/>
      <c r="S25" s="65"/>
      <c r="V25" s="65"/>
      <c r="W25" s="65"/>
      <c r="Z25" s="65"/>
      <c r="AA25" s="65"/>
      <c r="AD25" s="65"/>
      <c r="AE25" s="65"/>
      <c r="AH25" s="61"/>
    </row>
    <row r="26" spans="10:34" x14ac:dyDescent="0.2">
      <c r="J26" s="65"/>
      <c r="O26" s="65"/>
      <c r="P26" s="65"/>
      <c r="R26" s="65"/>
      <c r="S26" s="65"/>
      <c r="V26" s="65"/>
      <c r="W26" s="65"/>
      <c r="Z26" s="65"/>
      <c r="AA26" s="65"/>
      <c r="AD26" s="65"/>
      <c r="AE26" s="65"/>
      <c r="AH26" s="61"/>
    </row>
    <row r="27" spans="10:34" x14ac:dyDescent="0.2">
      <c r="J27" s="65"/>
      <c r="O27" s="65"/>
      <c r="P27" s="65"/>
      <c r="R27" s="65"/>
      <c r="S27" s="65"/>
      <c r="V27" s="65"/>
      <c r="W27" s="65"/>
      <c r="Z27" s="65"/>
      <c r="AA27" s="65"/>
      <c r="AD27" s="65"/>
      <c r="AE27" s="65"/>
      <c r="AH27" s="61"/>
    </row>
    <row r="28" spans="10:34" x14ac:dyDescent="0.2">
      <c r="J28" s="65"/>
      <c r="O28" s="65"/>
      <c r="P28" s="65"/>
      <c r="R28" s="65"/>
      <c r="S28" s="65"/>
      <c r="V28" s="65"/>
      <c r="W28" s="65"/>
      <c r="Z28" s="65"/>
      <c r="AA28" s="65"/>
      <c r="AD28" s="65"/>
      <c r="AE28" s="65"/>
      <c r="AH28" s="61"/>
    </row>
    <row r="29" spans="10:34" x14ac:dyDescent="0.2">
      <c r="J29" s="65"/>
      <c r="O29" s="65"/>
      <c r="P29" s="65"/>
      <c r="R29" s="65"/>
      <c r="S29" s="65"/>
      <c r="V29" s="65"/>
      <c r="W29" s="65"/>
      <c r="Z29" s="65"/>
      <c r="AA29" s="65"/>
      <c r="AD29" s="65"/>
      <c r="AE29" s="65"/>
      <c r="AH29" s="61"/>
    </row>
    <row r="30" spans="10:34" x14ac:dyDescent="0.2">
      <c r="AH30" s="61"/>
    </row>
    <row r="31" spans="10:34" x14ac:dyDescent="0.2">
      <c r="AH31" s="61"/>
    </row>
    <row r="32" spans="10:34" x14ac:dyDescent="0.2">
      <c r="AH32" s="61"/>
    </row>
  </sheetData>
  <sortState ref="A9:AW10">
    <sortCondition descending="1" ref="AM9:AM10"/>
  </sortState>
  <mergeCells count="31">
    <mergeCell ref="K7:L7"/>
    <mergeCell ref="G6:G8"/>
    <mergeCell ref="H6:H8"/>
    <mergeCell ref="I6:I8"/>
    <mergeCell ref="Z7:AA7"/>
    <mergeCell ref="K6:N6"/>
    <mergeCell ref="N7:N8"/>
    <mergeCell ref="O7:P7"/>
    <mergeCell ref="R7:S7"/>
    <mergeCell ref="J6:J8"/>
    <mergeCell ref="A6:A8"/>
    <mergeCell ref="B6:B8"/>
    <mergeCell ref="C6:C8"/>
    <mergeCell ref="D6:D8"/>
    <mergeCell ref="E6:E8"/>
    <mergeCell ref="F6:F8"/>
    <mergeCell ref="T6:U6"/>
    <mergeCell ref="X6:Y6"/>
    <mergeCell ref="AM6:AM8"/>
    <mergeCell ref="AJ6:AJ8"/>
    <mergeCell ref="AL6:AL8"/>
    <mergeCell ref="AK6:AK8"/>
    <mergeCell ref="T7:U7"/>
    <mergeCell ref="AB7:AC7"/>
    <mergeCell ref="AG6:AG8"/>
    <mergeCell ref="AI6:AI8"/>
    <mergeCell ref="V7:W7"/>
    <mergeCell ref="X7:Y7"/>
    <mergeCell ref="AB6:AC6"/>
    <mergeCell ref="AH6:AH8"/>
    <mergeCell ref="AD7:AE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2.75" x14ac:dyDescent="0.2"/>
  <sheetData>
    <row r="1" spans="1:8" ht="25.5" customHeight="1" x14ac:dyDescent="0.2">
      <c r="A1" s="77" t="s">
        <v>45</v>
      </c>
      <c r="B1" s="78" t="s">
        <v>46</v>
      </c>
      <c r="D1" s="79" t="s">
        <v>44</v>
      </c>
      <c r="E1" s="78" t="s">
        <v>46</v>
      </c>
      <c r="H1" s="80" t="s">
        <v>47</v>
      </c>
    </row>
    <row r="2" spans="1:8" ht="13.5" thickBot="1" x14ac:dyDescent="0.25">
      <c r="A2" s="81">
        <v>2011</v>
      </c>
      <c r="B2" s="82">
        <v>7</v>
      </c>
      <c r="D2" s="81">
        <v>2011</v>
      </c>
      <c r="E2" s="82">
        <v>12</v>
      </c>
      <c r="H2" s="83">
        <v>2017</v>
      </c>
    </row>
    <row r="3" spans="1:8" x14ac:dyDescent="0.2">
      <c r="A3" s="84">
        <v>2010</v>
      </c>
      <c r="B3" s="85">
        <f>$H$2-A3</f>
        <v>7</v>
      </c>
      <c r="D3" s="84">
        <v>2010</v>
      </c>
      <c r="E3" s="85">
        <v>12</v>
      </c>
    </row>
    <row r="4" spans="1:8" x14ac:dyDescent="0.2">
      <c r="A4" s="84">
        <v>2009</v>
      </c>
      <c r="B4" s="85">
        <f>$H$2-A4</f>
        <v>8</v>
      </c>
      <c r="D4" s="84">
        <v>2009</v>
      </c>
      <c r="E4" s="85">
        <v>12</v>
      </c>
    </row>
    <row r="5" spans="1:8" x14ac:dyDescent="0.2">
      <c r="A5" s="84">
        <v>2008</v>
      </c>
      <c r="B5" s="85">
        <f>$H$2-A5</f>
        <v>9</v>
      </c>
      <c r="D5" s="84">
        <v>2008</v>
      </c>
      <c r="E5" s="85">
        <v>12</v>
      </c>
    </row>
    <row r="6" spans="1:8" x14ac:dyDescent="0.2">
      <c r="A6" s="84">
        <v>2007</v>
      </c>
      <c r="B6" s="85">
        <f>$H$2-A6</f>
        <v>10</v>
      </c>
      <c r="D6" s="84">
        <v>2007</v>
      </c>
      <c r="E6" s="85">
        <v>12</v>
      </c>
    </row>
    <row r="7" spans="1:8" ht="13.5" thickBot="1" x14ac:dyDescent="0.25">
      <c r="A7" s="86">
        <v>2006</v>
      </c>
      <c r="B7" s="87">
        <f>$H$2-A7</f>
        <v>11</v>
      </c>
      <c r="D7" s="84">
        <v>2006</v>
      </c>
      <c r="E7" s="85">
        <v>12</v>
      </c>
    </row>
    <row r="8" spans="1:8" x14ac:dyDescent="0.2">
      <c r="D8" s="84">
        <v>2005</v>
      </c>
      <c r="E8" s="85">
        <f>$H$2-D8</f>
        <v>12</v>
      </c>
    </row>
    <row r="9" spans="1:8" x14ac:dyDescent="0.2">
      <c r="D9" s="84">
        <v>2004</v>
      </c>
      <c r="E9" s="85">
        <f>$H$2-D9</f>
        <v>13</v>
      </c>
    </row>
    <row r="10" spans="1:8" x14ac:dyDescent="0.2">
      <c r="D10" s="84">
        <v>2003</v>
      </c>
      <c r="E10" s="85">
        <f>$H$2-D10</f>
        <v>14</v>
      </c>
    </row>
    <row r="11" spans="1:8" x14ac:dyDescent="0.2">
      <c r="D11" s="84">
        <v>2002</v>
      </c>
      <c r="E11" s="85">
        <f>$H$2-D11</f>
        <v>15</v>
      </c>
    </row>
    <row r="12" spans="1:8" ht="13.5" thickBot="1" x14ac:dyDescent="0.25">
      <c r="D12" s="86">
        <v>2001</v>
      </c>
      <c r="E12" s="87">
        <f>$H$2-D12</f>
        <v>16</v>
      </c>
    </row>
    <row r="14" spans="1:8" ht="13.5" thickBot="1" x14ac:dyDescent="0.25"/>
    <row r="15" spans="1:8" ht="25.5" x14ac:dyDescent="0.2">
      <c r="A15" s="79" t="s">
        <v>45</v>
      </c>
      <c r="B15" s="88" t="s">
        <v>48</v>
      </c>
      <c r="D15" s="79" t="s">
        <v>44</v>
      </c>
      <c r="E15" s="88" t="s">
        <v>48</v>
      </c>
    </row>
    <row r="16" spans="1:8" x14ac:dyDescent="0.2">
      <c r="A16" s="81">
        <v>21</v>
      </c>
      <c r="B16" s="89">
        <v>1005</v>
      </c>
      <c r="D16" s="81">
        <v>36</v>
      </c>
      <c r="E16" s="89">
        <v>1005</v>
      </c>
    </row>
    <row r="17" spans="1:5" x14ac:dyDescent="0.2">
      <c r="A17" s="84">
        <v>22</v>
      </c>
      <c r="B17" s="90">
        <v>1005</v>
      </c>
      <c r="D17" s="84">
        <v>37</v>
      </c>
      <c r="E17" s="90">
        <v>1005</v>
      </c>
    </row>
    <row r="18" spans="1:5" x14ac:dyDescent="0.2">
      <c r="A18" s="84">
        <v>23</v>
      </c>
      <c r="B18" s="90">
        <v>1005</v>
      </c>
      <c r="D18" s="84">
        <v>38</v>
      </c>
      <c r="E18" s="90">
        <v>1005</v>
      </c>
    </row>
    <row r="19" spans="1:5" x14ac:dyDescent="0.2">
      <c r="A19" s="84">
        <v>24</v>
      </c>
      <c r="B19" s="90">
        <v>1003</v>
      </c>
      <c r="D19" s="84">
        <v>39</v>
      </c>
      <c r="E19" s="90">
        <v>1003</v>
      </c>
    </row>
    <row r="20" spans="1:5" x14ac:dyDescent="0.2">
      <c r="A20" s="84">
        <v>25</v>
      </c>
      <c r="B20" s="90">
        <v>1003</v>
      </c>
      <c r="D20" s="84">
        <v>40</v>
      </c>
      <c r="E20" s="90">
        <v>1003</v>
      </c>
    </row>
    <row r="21" spans="1:5" x14ac:dyDescent="0.2">
      <c r="A21" s="84">
        <v>26</v>
      </c>
      <c r="B21" s="90">
        <v>1003</v>
      </c>
      <c r="D21" s="84">
        <v>41</v>
      </c>
      <c r="E21" s="90">
        <v>1003</v>
      </c>
    </row>
    <row r="22" spans="1:5" x14ac:dyDescent="0.2">
      <c r="A22" s="84">
        <v>27</v>
      </c>
      <c r="B22" s="90">
        <v>1002</v>
      </c>
      <c r="D22" s="84">
        <v>42</v>
      </c>
      <c r="E22" s="90">
        <v>1002</v>
      </c>
    </row>
    <row r="23" spans="1:5" x14ac:dyDescent="0.2">
      <c r="A23" s="84">
        <v>28</v>
      </c>
      <c r="B23" s="90">
        <v>1002</v>
      </c>
      <c r="D23" s="84">
        <v>43</v>
      </c>
      <c r="E23" s="90">
        <v>1002</v>
      </c>
    </row>
    <row r="24" spans="1:5" x14ac:dyDescent="0.2">
      <c r="A24" s="84">
        <v>29</v>
      </c>
      <c r="B24" s="90">
        <v>1002</v>
      </c>
      <c r="D24" s="84">
        <v>44</v>
      </c>
      <c r="E24" s="90">
        <v>1002</v>
      </c>
    </row>
    <row r="25" spans="1:5" x14ac:dyDescent="0.2">
      <c r="A25" s="84">
        <v>30</v>
      </c>
      <c r="B25" s="90">
        <v>1001</v>
      </c>
      <c r="D25" s="84">
        <v>45</v>
      </c>
      <c r="E25" s="90">
        <v>1001</v>
      </c>
    </row>
    <row r="26" spans="1:5" x14ac:dyDescent="0.2">
      <c r="A26" s="84">
        <v>31</v>
      </c>
      <c r="B26" s="90">
        <v>1001</v>
      </c>
      <c r="D26" s="84">
        <v>46</v>
      </c>
      <c r="E26" s="90">
        <v>1001</v>
      </c>
    </row>
    <row r="27" spans="1:5" x14ac:dyDescent="0.2">
      <c r="A27" s="84">
        <v>32</v>
      </c>
      <c r="B27" s="90">
        <v>1001</v>
      </c>
      <c r="D27" s="84">
        <v>47</v>
      </c>
      <c r="E27" s="90">
        <v>1001</v>
      </c>
    </row>
    <row r="28" spans="1:5" ht="13.5" thickBot="1" x14ac:dyDescent="0.25">
      <c r="A28" s="86">
        <v>33</v>
      </c>
      <c r="B28" s="91">
        <v>1000</v>
      </c>
      <c r="D28" s="86">
        <v>48</v>
      </c>
      <c r="E28" s="91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6</vt:i4>
      </vt:variant>
    </vt:vector>
  </HeadingPairs>
  <TitlesOfParts>
    <vt:vector size="14" baseType="lpstr">
      <vt:lpstr>Osnovni_podatki</vt:lpstr>
      <vt:lpstr>PIONIRJI</vt:lpstr>
      <vt:lpstr>PIONIRKE</vt:lpstr>
      <vt:lpstr>MLADINCI</vt:lpstr>
      <vt:lpstr>MLADINKE</vt:lpstr>
      <vt:lpstr>PRIPRAVNIKI</vt:lpstr>
      <vt:lpstr>PRIPRAVNICE</vt:lpstr>
      <vt:lpstr>Letnice</vt:lpstr>
      <vt:lpstr>MLADINCI!Področje_tiskanja</vt:lpstr>
      <vt:lpstr>MLADINKE!Področje_tiskanja</vt:lpstr>
      <vt:lpstr>PIONIRJI!Področje_tiskanja</vt:lpstr>
      <vt:lpstr>PIONIRKE!Področje_tiskanja</vt:lpstr>
      <vt:lpstr>PRIPRAVNICE!Področje_tiskanja</vt:lpstr>
      <vt:lpstr>PRIPRAVNIKI!Področje_tiskanja</vt:lpstr>
    </vt:vector>
  </TitlesOfParts>
  <Company>Acroni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Priloga_ocenjevanje</dc:title>
  <dc:creator>MS GZS</dc:creator>
  <cp:lastModifiedBy>Ivan</cp:lastModifiedBy>
  <cp:lastPrinted>2017-09-09T19:11:24Z</cp:lastPrinted>
  <dcterms:created xsi:type="dcterms:W3CDTF">2005-04-29T09:10:03Z</dcterms:created>
  <dcterms:modified xsi:type="dcterms:W3CDTF">2017-09-09T19:13:12Z</dcterms:modified>
</cp:coreProperties>
</file>